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'10.feladatonként'!$A$1:$G$82</definedName>
    <definedName name="_xlnm.Print_Area" localSheetId="14">'11.EI.FELHASZNÁLÁS'!#REF!</definedName>
    <definedName name="_xlnm.Print_Area" localSheetId="2">'2.kiadások össz'!$A$1:$K$38</definedName>
    <definedName name="_xlnm.Print_Area" localSheetId="4">'4.pályázat beruh felújít'!$A$1:$C$28</definedName>
    <definedName name="_xlnm.Print_Area" localSheetId="6">'5.tartalékok'!$A$1:$G$22</definedName>
    <definedName name="_xlnm.Print_Area" localSheetId="7">'6.tagi hozzájárulások'!$A$1:$C$47</definedName>
    <definedName name="_xlnm.Print_Area" localSheetId="8">'7.egyéb műk.felhalm. bevétel'!$A$1:$G$19</definedName>
    <definedName name="_xlnm.Print_Area" localSheetId="10">'8.MÉRLEG BEVÉTEL'!$A$1:$G$43</definedName>
    <definedName name="_xlnm.Print_Area" localSheetId="11">'9.MÉRLEG KIADÁS'!$A$1:$H$38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<sst xmlns="http://schemas.openxmlformats.org/spreadsheetml/2006/main" count="735" uniqueCount="358">
  <si>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</si>
  <si>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</si>
  <si>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</si>
  <si>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</si>
  <si>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</si>
  <si>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</si>
  <si>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</si>
  <si>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</si>
  <si>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</si>
  <si>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</si>
  <si>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</si>
  <si>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</si>
  <si>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</si>
  <si>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</si>
  <si>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</si>
  <si>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</si>
  <si>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</si>
  <si>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</si>
  <si>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</si>
  <si>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</si>
  <si>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</si>
  <si>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</si>
  <si>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</si>
  <si>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</si>
  <si>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</si>
  <si>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</si>
  <si>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</si>
  <si>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</si>
  <si>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</si>
  <si>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</si>
  <si>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</si>
  <si>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</si>
  <si>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</si>
  <si>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</si>
  <si>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</si>
  <si>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</si>
  <si>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</si>
  <si>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</si>
  <si>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</si>
  <si>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</si>
  <si>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</si>
  <si>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</si>
  <si>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</si>
  <si>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</si>
  <si>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</si>
  <si>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</si>
  <si>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</si>
  <si>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</si>
  <si>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</si>
  <si>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</si>
  <si>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</si>
  <si>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</si>
  <si>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</si>
  <si>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</si>
  <si>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</si>
  <si>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</si>
  <si>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</si>
  <si>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</si>
  <si>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</si>
  <si>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</si>
  <si>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</si>
  <si>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</si>
  <si>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</si>
  <si>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</si>
  <si>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</si>
  <si>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</si>
  <si>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</si>
  <si>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</si>
  <si>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</si>
  <si>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</si>
  <si>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</si>
  <si>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</si>
  <si>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</si>
  <si>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</si>
  <si>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</si>
  <si>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</si>
  <si>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</si>
  <si>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</si>
  <si>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</si>
  <si>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</si>
  <si>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</si>
  <si>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</si>
  <si>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</si>
  <si>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</si>
  <si>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</si>
  <si>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</si>
  <si>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</si>
  <si>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</si>
  <si>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</si>
  <si>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</si>
  <si>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</si>
  <si>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</si>
  <si>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</si>
  <si>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</si>
  <si>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</si>
  <si>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</si>
  <si>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</si>
  <si>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</si>
  <si>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</si>
  <si>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</si>
  <si>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</si>
  <si>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</si>
  <si>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</si>
  <si>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</si>
  <si>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</si>
  <si>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</si>
  <si>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</si>
  <si>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</si>
  <si>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</si>
  <si>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</si>
  <si>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</si>
  <si>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</si>
  <si>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</si>
  <si>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</si>
  <si>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</si>
  <si>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</si>
  <si>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</si>
  <si>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</si>
  <si>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</si>
  <si>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</si>
  <si>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</si>
  <si>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</si>
  <si>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</si>
  <si>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</si>
  <si>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</si>
  <si>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</si>
  <si>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</si>
  <si>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</si>
  <si>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</si>
  <si>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</si>
  <si>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</si>
  <si>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</si>
  <si>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</si>
  <si>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</si>
  <si>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</si>
  <si>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</si>
  <si>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</si>
  <si>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</si>
  <si>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</si>
  <si>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</si>
  <si>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</si>
  <si>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</si>
  <si>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</si>
  <si>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</si>
  <si>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</si>
  <si>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</si>
  <si>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</si>
  <si>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</si>
  <si>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</si>
  <si>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</si>
  <si>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</si>
  <si>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</si>
  <si>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</si>
  <si>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</si>
  <si>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</si>
  <si>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</si>
  <si>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</si>
  <si>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</si>
  <si>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</si>
  <si>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</si>
  <si>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</si>
  <si>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</si>
  <si>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</si>
  <si>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</si>
  <si>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</si>
  <si>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</si>
  <si>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</si>
  <si>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</si>
  <si>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</si>
  <si>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</si>
  <si>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</si>
  <si>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</si>
  <si>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</si>
  <si>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</si>
  <si>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</si>
  <si>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</si>
  <si>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</si>
  <si>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</si>
  <si>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</si>
  <si>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</si>
  <si>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</si>
  <si>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</si>
  <si>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</si>
  <si>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</si>
  <si>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</si>
  <si>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</si>
  <si>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</si>
  <si>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</si>
  <si>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</si>
  <si>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</si>
  <si>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</si>
  <si>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</si>
  <si>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</si>
  <si>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</si>
  <si>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</si>
  <si>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</si>
  <si>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</si>
  <si>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</si>
  <si>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</si>
  <si>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</si>
  <si>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</si>
  <si>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</si>
  <si>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</si>
  <si>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</si>
  <si>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</si>
  <si>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</si>
  <si>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</si>
  <si>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</si>
  <si>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</si>
  <si>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</si>
  <si>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</si>
  <si>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</si>
  <si>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</si>
  <si>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</si>
  <si>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</si>
  <si>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</si>
  <si>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</si>
  <si>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</si>
  <si>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</si>
  <si>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</si>
  <si>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</si>
  <si>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</si>
  <si>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</si>
  <si>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</si>
  <si>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</si>
  <si>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</si>
  <si>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</si>
  <si>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</si>
  <si>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</si>
  <si>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</si>
  <si>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</si>
  <si>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</si>
  <si>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</si>
  <si>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</si>
  <si>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</si>
  <si>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</si>
  <si>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</si>
  <si>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</si>
  <si>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</si>
  <si>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</si>
  <si>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</si>
  <si>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</si>
  <si>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</si>
  <si>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</si>
  <si>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</si>
  <si>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</si>
  <si>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</si>
  <si>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</si>
  <si>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</si>
  <si>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</si>
  <si>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</si>
  <si>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</si>
  <si>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</si>
  <si>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</si>
  <si>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</si>
  <si>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</si>
  <si>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</si>
  <si>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</si>
  <si>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</si>
  <si>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</si>
  <si>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</si>
  <si>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</si>
  <si>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</si>
  <si>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</si>
  <si>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</si>
  <si>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</si>
  <si>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</si>
  <si>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</si>
  <si>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</si>
  <si>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</si>
  <si>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</si>
  <si>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</si>
  <si>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</si>
  <si>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</si>
  <si>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</si>
  <si>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</si>
  <si>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</si>
  <si>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</si>
  <si>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</si>
  <si>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</si>
  <si>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>2023. ÉVI  BEVÉTELEI (E Ft)</t>
  </si>
  <si>
    <t>2022 évi mód. ei.</t>
  </si>
  <si>
    <t>2023. évi eredeti ei.</t>
  </si>
  <si>
    <t>2023. ÉVI KIADÁSAI (E Ft)</t>
  </si>
  <si>
    <t xml:space="preserve">2022. ÉVI mód. EI. </t>
  </si>
  <si>
    <t xml:space="preserve">2023. ÉVI eredeti. EI. </t>
  </si>
  <si>
    <t>2023. ÉVI FINANSZÍROZÁSI BEVÉTELEI ÉS KIADÁSAI (E Ft)</t>
  </si>
  <si>
    <t xml:space="preserve">2022. ÉVI MÓD. EI. ÖSSZESEN </t>
  </si>
  <si>
    <t xml:space="preserve">2023. ÉVI  EI. ÖSSZESEN </t>
  </si>
  <si>
    <t>TÁRSULÁS PÁLYÁZATBÓL MEGVALÓSULT  2023. ÉVI BERUHÁZÁSAI ÉS FELÚJÍTÁSAI (E Ft)</t>
  </si>
  <si>
    <t>2022. évi  mód. ei.</t>
  </si>
  <si>
    <t>2023.ÉVI  EI.</t>
  </si>
  <si>
    <t>hitel, kölcsön felvétele, átvállalása 2023. ÉV</t>
  </si>
  <si>
    <t>A fenti előirányzatokból 2023.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</si>
  <si>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2023. ÉVI TARTALÉK ELŐIRÁNYZATAI (E Ft)</t>
  </si>
  <si>
    <t>2022 évi mód.  Ei.</t>
  </si>
  <si>
    <t>2023. eredeti ei.</t>
  </si>
  <si>
    <t>2022.évi mód.  Ei.</t>
  </si>
  <si>
    <t>2023. ÉVI TÁMOGATÁSÉRTÉKŰ BEVÉTELEI  Ft)</t>
  </si>
  <si>
    <t>2023. évi tagi hozzájárulás</t>
  </si>
  <si>
    <t>2014. évi tagi tartozás</t>
  </si>
  <si>
    <t>2021. évi tagi hozzájárulás</t>
  </si>
  <si>
    <t>2022. évi tagi hozzájárulás</t>
  </si>
  <si>
    <t xml:space="preserve">2022. évi  követelés előírása </t>
  </si>
  <si>
    <t xml:space="preserve">2023.évi  követelés előírása </t>
  </si>
  <si>
    <t xml:space="preserve">2022. ÉVI követelés előírása  </t>
  </si>
  <si>
    <t>2023.évi követelés előírása</t>
  </si>
  <si>
    <t>2023. ÉVI EGYÉB MŰKÖDÉSI ÉS   FELHALMOZÁSI CÉLÚ BEVÉTELEI (E Ft)</t>
  </si>
  <si>
    <t>2022.évi mód. ei.</t>
  </si>
  <si>
    <t>2023.évi eredeti ei.</t>
  </si>
  <si>
    <t xml:space="preserve">2022 évi mód. ei. </t>
  </si>
  <si>
    <t xml:space="preserve">2023. évi eredeti ei. </t>
  </si>
  <si>
    <t>2023. ÉVI BEVÉTELI MÉRLEGE (E Ft)</t>
  </si>
  <si>
    <t>2022. évi  mód.ei.</t>
  </si>
  <si>
    <t>2023. ÉVI KIADÁSI MÉRLEGE (E Ft)</t>
  </si>
  <si>
    <t xml:space="preserve">2022.évi mód.ei. </t>
  </si>
  <si>
    <t>2023. ÉVI BEVÉTELI ÉS KIADÁSI ELŐIRÁNYZATAI FELADATOK SZERINT (E Ft)</t>
  </si>
  <si>
    <t>2022. évi mód. Ei.ÖSSZESEN</t>
  </si>
  <si>
    <t>2023. évi  Ei.</t>
  </si>
  <si>
    <t>2022. ÉVI  MÓD. EI. ÖSSZESEN</t>
  </si>
  <si>
    <t xml:space="preserve">2023. évi bevételei  kiemelt előirányzatonként </t>
  </si>
  <si>
    <t xml:space="preserve">2023. évi  kiadásai kiemelt előirányzatonként </t>
  </si>
  <si>
    <t>2023. évi I.mód</t>
  </si>
  <si>
    <t>2023.évi összesen</t>
  </si>
  <si>
    <t>2023. ÉVI I.mód EI.</t>
  </si>
  <si>
    <t>2023. ÉVI összesen EI.</t>
  </si>
  <si>
    <t xml:space="preserve">2023. ÉVI I. MÓD  EI. </t>
  </si>
  <si>
    <t>2023. I.mód. ei.</t>
  </si>
  <si>
    <t>2023. ei. Összesen</t>
  </si>
  <si>
    <t>2023.évi I. mód. ei.</t>
  </si>
  <si>
    <t>2023.évi összesen ei.</t>
  </si>
  <si>
    <t>2023.évi ei. Összesen</t>
  </si>
  <si>
    <t>2023.évi I.mód ei,</t>
  </si>
  <si>
    <t>2023. évi összesen ei.</t>
  </si>
  <si>
    <t>2023.évi I.mód Ei.</t>
  </si>
  <si>
    <t>2023.évi Ei.összesen</t>
  </si>
  <si>
    <t>2023.évi II.mód</t>
  </si>
  <si>
    <t>2023. ÉVI II.mód EI.</t>
  </si>
  <si>
    <t>2023.ÉVI II.MÓD EI.</t>
  </si>
  <si>
    <t>2023. II.mód ei.</t>
  </si>
  <si>
    <t>2023.évi II.mód ei.</t>
  </si>
  <si>
    <t>2023. évi II.mód ei.</t>
  </si>
  <si>
    <t>2023.évi II.mód Ei.</t>
  </si>
  <si>
    <t>2023.évi III.mód</t>
  </si>
  <si>
    <t>2023. ÉVI III.mód EI.</t>
  </si>
  <si>
    <t>2023.ÉVI III.MÓD EI.</t>
  </si>
  <si>
    <t>2023. III.mód ei.</t>
  </si>
  <si>
    <t>2023.évi III.mód ei.</t>
  </si>
  <si>
    <t>2023.évi I.mód ei.</t>
  </si>
  <si>
    <t>2023.évi III.mód Ei.</t>
  </si>
  <si>
    <t>2023.évi III. mód Ei.</t>
  </si>
  <si>
    <t>ÁFA</t>
  </si>
  <si>
    <t>B817</t>
  </si>
  <si>
    <t>Pénzeszközök betétként való elhelyezése</t>
  </si>
  <si>
    <t>K916</t>
  </si>
  <si>
    <t>lekötött bankbetétek megszüntetése (finnanszírozási célú bevétel)</t>
  </si>
  <si>
    <t>pénzeszközök betétként való elhelyezése</t>
  </si>
  <si>
    <t xml:space="preserve">lekötött bankbetétek megszüntetése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</si>
</sst>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4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5" xfId="57" applyFont="1" applyBorder="1" applyAlignment="1">
      <alignment horizontal="center"/>
      <protection/>
    </xf>
    <xf numFmtId="0" fontId="29" fillId="0" borderId="26" xfId="57" applyFont="1" applyBorder="1">
      <alignment/>
      <protection/>
    </xf>
    <xf numFmtId="0" fontId="33" fillId="0" borderId="25" xfId="57" applyFont="1" applyBorder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29" fillId="0" borderId="28" xfId="57" applyFont="1" applyBorder="1">
      <alignment/>
      <protection/>
    </xf>
    <xf numFmtId="0" fontId="33" fillId="0" borderId="27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6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30" xfId="56" applyFont="1" applyBorder="1">
      <alignment/>
      <protection/>
    </xf>
    <xf numFmtId="3" fontId="29" fillId="0" borderId="29" xfId="57" applyNumberFormat="1" applyFont="1" applyBorder="1">
      <alignment/>
      <protection/>
    </xf>
    <xf numFmtId="3" fontId="33" fillId="0" borderId="25" xfId="57" applyNumberFormat="1" applyFont="1" applyBorder="1" applyAlignment="1">
      <alignment horizontal="center"/>
      <protection/>
    </xf>
    <xf numFmtId="3" fontId="29" fillId="0" borderId="25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 applyAlignment="1">
      <alignment wrapText="1"/>
      <protection/>
    </xf>
    <xf numFmtId="3" fontId="29" fillId="0" borderId="31" xfId="57" applyNumberFormat="1" applyFont="1" applyBorder="1">
      <alignment/>
      <protection/>
    </xf>
    <xf numFmtId="3" fontId="33" fillId="0" borderId="33" xfId="57" applyNumberFormat="1" applyFont="1" applyBorder="1" applyAlignment="1">
      <alignment horizontal="center"/>
      <protection/>
    </xf>
    <xf numFmtId="0" fontId="27" fillId="0" borderId="34" xfId="56" applyFont="1" applyBorder="1">
      <alignment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37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26" xfId="56" applyFont="1" applyBorder="1">
      <alignment/>
      <protection/>
    </xf>
    <xf numFmtId="0" fontId="35" fillId="0" borderId="36" xfId="57" applyFont="1" applyBorder="1" applyAlignment="1">
      <alignment horizontal="justify"/>
      <protection/>
    </xf>
    <xf numFmtId="3" fontId="33" fillId="0" borderId="35" xfId="57" applyNumberFormat="1" applyFont="1" applyFill="1" applyBorder="1" applyAlignment="1">
      <alignment horizontal="center"/>
      <protection/>
    </xf>
    <xf numFmtId="3" fontId="33" fillId="0" borderId="25" xfId="57" applyNumberFormat="1" applyFont="1" applyBorder="1" applyAlignment="1">
      <alignment horizontal="center"/>
      <protection/>
    </xf>
    <xf numFmtId="0" fontId="35" fillId="0" borderId="26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15" fillId="0" borderId="38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164" fontId="13" fillId="0" borderId="39" xfId="0" applyNumberFormat="1" applyFont="1" applyBorder="1" applyAlignment="1">
      <alignment/>
    </xf>
    <xf numFmtId="0" fontId="14" fillId="0" borderId="40" xfId="0" applyFon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5" fillId="0" borderId="23" xfId="0" applyFont="1" applyBorder="1" applyAlignment="1">
      <alignment horizontal="center" wrapText="1"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5" fillId="0" borderId="14" xfId="0" applyFont="1" applyBorder="1" applyAlignment="1">
      <alignment wrapText="1"/>
    </xf>
    <xf numFmtId="3" fontId="0" fillId="0" borderId="31" xfId="0" applyNumberFormat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1" xfId="0" applyFont="1" applyBorder="1" applyAlignment="1">
      <alignment/>
    </xf>
    <xf numFmtId="181" fontId="0" fillId="0" borderId="10" xfId="40" applyNumberFormat="1" applyFont="1" applyBorder="1" applyAlignment="1">
      <alignment horizontal="right" indent="3"/>
    </xf>
    <xf numFmtId="0" fontId="3" fillId="0" borderId="41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74" fontId="24" fillId="0" borderId="32" xfId="55" applyNumberFormat="1" applyFont="1" applyFill="1" applyBorder="1" applyAlignment="1">
      <alignment horizontal="left" vertical="center" wrapText="1"/>
      <protection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174" fontId="18" fillId="0" borderId="42" xfId="55" applyNumberFormat="1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3" fontId="15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/>
    </xf>
    <xf numFmtId="3" fontId="23" fillId="0" borderId="31" xfId="0" applyNumberFormat="1" applyFont="1" applyFill="1" applyBorder="1" applyAlignment="1">
      <alignment/>
    </xf>
    <xf numFmtId="0" fontId="26" fillId="0" borderId="37" xfId="0" applyFont="1" applyBorder="1" applyAlignment="1">
      <alignment/>
    </xf>
    <xf numFmtId="181" fontId="0" fillId="0" borderId="44" xfId="4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4" fillId="23" borderId="10" xfId="0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181" fontId="0" fillId="0" borderId="31" xfId="4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3" fillId="0" borderId="27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164" fontId="0" fillId="0" borderId="31" xfId="0" applyNumberFormat="1" applyBorder="1" applyAlignment="1">
      <alignment/>
    </xf>
    <xf numFmtId="164" fontId="13" fillId="0" borderId="43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181" fontId="0" fillId="4" borderId="44" xfId="40" applyNumberFormat="1" applyFont="1" applyFill="1" applyBorder="1" applyAlignment="1">
      <alignment/>
    </xf>
    <xf numFmtId="181" fontId="13" fillId="0" borderId="47" xfId="40" applyNumberFormat="1" applyFont="1" applyBorder="1" applyAlignment="1">
      <alignment/>
    </xf>
    <xf numFmtId="181" fontId="0" fillId="0" borderId="31" xfId="40" applyNumberFormat="1" applyFont="1" applyBorder="1" applyAlignment="1">
      <alignment/>
    </xf>
    <xf numFmtId="181" fontId="0" fillId="4" borderId="31" xfId="40" applyNumberFormat="1" applyFont="1" applyFill="1" applyBorder="1" applyAlignment="1">
      <alignment/>
    </xf>
    <xf numFmtId="181" fontId="3" fillId="0" borderId="31" xfId="40" applyNumberFormat="1" applyFont="1" applyBorder="1" applyAlignment="1">
      <alignment/>
    </xf>
    <xf numFmtId="181" fontId="13" fillId="0" borderId="43" xfId="40" applyNumberFormat="1" applyFont="1" applyBorder="1" applyAlignment="1">
      <alignment/>
    </xf>
    <xf numFmtId="0" fontId="2" fillId="0" borderId="32" xfId="0" applyFont="1" applyBorder="1" applyAlignment="1">
      <alignment horizontal="justify"/>
    </xf>
    <xf numFmtId="174" fontId="12" fillId="0" borderId="32" xfId="55" applyNumberFormat="1" applyFont="1" applyFill="1" applyBorder="1" applyAlignment="1">
      <alignment horizontal="left" vertical="center" wrapText="1"/>
      <protection/>
    </xf>
    <xf numFmtId="0" fontId="5" fillId="0" borderId="32" xfId="0" applyFont="1" applyBorder="1" applyAlignment="1">
      <alignment horizontal="justify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wrapText="1"/>
    </xf>
    <xf numFmtId="0" fontId="14" fillId="0" borderId="42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48" xfId="0" applyBorder="1" applyAlignment="1">
      <alignment/>
    </xf>
    <xf numFmtId="181" fontId="3" fillId="0" borderId="29" xfId="40" applyNumberFormat="1" applyFont="1" applyBorder="1" applyAlignment="1">
      <alignment/>
    </xf>
    <xf numFmtId="0" fontId="15" fillId="0" borderId="35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2" fillId="0" borderId="26" xfId="0" applyFont="1" applyFill="1" applyBorder="1" applyAlignment="1">
      <alignment horizontal="justify"/>
    </xf>
    <xf numFmtId="0" fontId="3" fillId="0" borderId="26" xfId="0" applyFont="1" applyBorder="1" applyAlignment="1">
      <alignment/>
    </xf>
    <xf numFmtId="0" fontId="26" fillId="0" borderId="49" xfId="0" applyFont="1" applyBorder="1" applyAlignment="1">
      <alignment/>
    </xf>
    <xf numFmtId="164" fontId="0" fillId="0" borderId="48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164" fontId="15" fillId="37" borderId="16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0" fontId="36" fillId="38" borderId="10" xfId="0" applyFont="1" applyFill="1" applyBorder="1" applyAlignment="1">
      <alignment horizontal="justify"/>
    </xf>
    <xf numFmtId="0" fontId="0" fillId="38" borderId="0" xfId="0" applyFill="1" applyBorder="1" applyAlignment="1">
      <alignment/>
    </xf>
    <xf numFmtId="164" fontId="26" fillId="38" borderId="16" xfId="0" applyNumberFormat="1" applyFont="1" applyFill="1" applyBorder="1" applyAlignment="1">
      <alignment/>
    </xf>
    <xf numFmtId="164" fontId="26" fillId="38" borderId="32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164" fontId="0" fillId="38" borderId="16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0" fontId="26" fillId="0" borderId="50" xfId="0" applyFont="1" applyBorder="1" applyAlignment="1">
      <alignment/>
    </xf>
    <xf numFmtId="164" fontId="26" fillId="38" borderId="31" xfId="0" applyNumberFormat="1" applyFont="1" applyFill="1" applyBorder="1" applyAlignment="1">
      <alignment/>
    </xf>
    <xf numFmtId="164" fontId="15" fillId="37" borderId="31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0" fontId="15" fillId="0" borderId="46" xfId="0" applyFont="1" applyBorder="1" applyAlignment="1">
      <alignment horizontal="center" wrapText="1"/>
    </xf>
    <xf numFmtId="181" fontId="0" fillId="0" borderId="44" xfId="4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81" fontId="0" fillId="0" borderId="44" xfId="4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33" borderId="44" xfId="0" applyFont="1" applyFill="1" applyBorder="1" applyAlignment="1">
      <alignment/>
    </xf>
    <xf numFmtId="3" fontId="13" fillId="0" borderId="47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/>
    </xf>
    <xf numFmtId="3" fontId="15" fillId="37" borderId="44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/>
    </xf>
    <xf numFmtId="181" fontId="0" fillId="0" borderId="10" xfId="40" applyNumberFormat="1" applyFont="1" applyFill="1" applyBorder="1" applyAlignment="1">
      <alignment/>
    </xf>
    <xf numFmtId="181" fontId="0" fillId="0" borderId="44" xfId="4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4" xfId="0" applyFont="1" applyFill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6" xfId="0" applyFont="1" applyFill="1" applyBorder="1" applyAlignment="1">
      <alignment horizontal="justify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26" fillId="0" borderId="52" xfId="0" applyFont="1" applyBorder="1" applyAlignment="1">
      <alignment/>
    </xf>
    <xf numFmtId="164" fontId="0" fillId="0" borderId="44" xfId="0" applyNumberFormat="1" applyBorder="1" applyAlignment="1">
      <alignment/>
    </xf>
    <xf numFmtId="164" fontId="13" fillId="0" borderId="47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164" fontId="0" fillId="0" borderId="44" xfId="0" applyNumberFormat="1" applyFill="1" applyBorder="1" applyAlignment="1">
      <alignment/>
    </xf>
    <xf numFmtId="0" fontId="5" fillId="38" borderId="12" xfId="0" applyFont="1" applyFill="1" applyBorder="1" applyAlignment="1">
      <alignment wrapText="1"/>
    </xf>
    <xf numFmtId="164" fontId="15" fillId="38" borderId="44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164" fontId="15" fillId="37" borderId="44" xfId="0" applyNumberFormat="1" applyFont="1" applyFill="1" applyBorder="1" applyAlignment="1">
      <alignment/>
    </xf>
    <xf numFmtId="0" fontId="26" fillId="0" borderId="53" xfId="0" applyFont="1" applyBorder="1" applyAlignment="1">
      <alignment/>
    </xf>
    <xf numFmtId="0" fontId="2" fillId="0" borderId="13" xfId="0" applyFont="1" applyBorder="1" applyAlignment="1">
      <alignment horizontal="justify"/>
    </xf>
    <xf numFmtId="164" fontId="15" fillId="38" borderId="16" xfId="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13" fillId="0" borderId="42" xfId="40" applyNumberFormat="1" applyFont="1" applyBorder="1" applyAlignment="1">
      <alignment/>
    </xf>
    <xf numFmtId="181" fontId="15" fillId="37" borderId="44" xfId="40" applyNumberFormat="1" applyFont="1" applyFill="1" applyBorder="1" applyAlignment="1">
      <alignment/>
    </xf>
    <xf numFmtId="181" fontId="15" fillId="37" borderId="32" xfId="4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3" fontId="3" fillId="39" borderId="10" xfId="0" applyNumberFormat="1" applyFont="1" applyFill="1" applyBorder="1" applyAlignment="1">
      <alignment/>
    </xf>
    <xf numFmtId="181" fontId="0" fillId="39" borderId="44" xfId="40" applyNumberFormat="1" applyFont="1" applyFill="1" applyBorder="1" applyAlignment="1">
      <alignment/>
    </xf>
    <xf numFmtId="181" fontId="15" fillId="37" borderId="31" xfId="40" applyNumberFormat="1" applyFont="1" applyFill="1" applyBorder="1" applyAlignment="1">
      <alignment/>
    </xf>
    <xf numFmtId="181" fontId="0" fillId="39" borderId="31" xfId="40" applyNumberFormat="1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31" xfId="0" applyFill="1" applyBorder="1" applyAlignment="1">
      <alignment/>
    </xf>
    <xf numFmtId="181" fontId="0" fillId="0" borderId="20" xfId="0" applyNumberFormat="1" applyBorder="1" applyAlignment="1">
      <alignment/>
    </xf>
    <xf numFmtId="181" fontId="15" fillId="37" borderId="20" xfId="40" applyNumberFormat="1" applyFont="1" applyFill="1" applyBorder="1" applyAlignment="1">
      <alignment/>
    </xf>
    <xf numFmtId="181" fontId="13" fillId="0" borderId="54" xfId="40" applyNumberFormat="1" applyFont="1" applyBorder="1" applyAlignment="1">
      <alignment/>
    </xf>
    <xf numFmtId="181" fontId="3" fillId="0" borderId="44" xfId="40" applyNumberFormat="1" applyFont="1" applyBorder="1" applyAlignment="1">
      <alignment/>
    </xf>
    <xf numFmtId="181" fontId="3" fillId="33" borderId="44" xfId="40" applyNumberFormat="1" applyFont="1" applyFill="1" applyBorder="1" applyAlignment="1">
      <alignment/>
    </xf>
    <xf numFmtId="181" fontId="5" fillId="0" borderId="47" xfId="40" applyNumberFormat="1" applyFont="1" applyBorder="1" applyAlignment="1">
      <alignment/>
    </xf>
    <xf numFmtId="181" fontId="13" fillId="37" borderId="16" xfId="40" applyNumberFormat="1" applyFont="1" applyFill="1" applyBorder="1" applyAlignment="1">
      <alignment/>
    </xf>
    <xf numFmtId="181" fontId="13" fillId="37" borderId="44" xfId="40" applyNumberFormat="1" applyFont="1" applyFill="1" applyBorder="1" applyAlignment="1">
      <alignment/>
    </xf>
    <xf numFmtId="0" fontId="15" fillId="0" borderId="36" xfId="0" applyFont="1" applyBorder="1" applyAlignment="1">
      <alignment wrapText="1"/>
    </xf>
    <xf numFmtId="181" fontId="3" fillId="0" borderId="30" xfId="40" applyNumberFormat="1" applyFont="1" applyBorder="1" applyAlignment="1">
      <alignment/>
    </xf>
    <xf numFmtId="0" fontId="5" fillId="37" borderId="32" xfId="0" applyFont="1" applyFill="1" applyBorder="1" applyAlignment="1">
      <alignment/>
    </xf>
    <xf numFmtId="0" fontId="5" fillId="38" borderId="32" xfId="0" applyFont="1" applyFill="1" applyBorder="1" applyAlignment="1">
      <alignment wrapText="1"/>
    </xf>
    <xf numFmtId="181" fontId="15" fillId="38" borderId="31" xfId="40" applyNumberFormat="1" applyFont="1" applyFill="1" applyBorder="1" applyAlignment="1">
      <alignment/>
    </xf>
    <xf numFmtId="181" fontId="15" fillId="38" borderId="32" xfId="4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181" fontId="3" fillId="0" borderId="31" xfId="40" applyNumberFormat="1" applyFont="1" applyFill="1" applyBorder="1" applyAlignment="1">
      <alignment/>
    </xf>
    <xf numFmtId="181" fontId="3" fillId="0" borderId="32" xfId="40" applyNumberFormat="1" applyFont="1" applyFill="1" applyBorder="1" applyAlignment="1">
      <alignment/>
    </xf>
    <xf numFmtId="0" fontId="5" fillId="12" borderId="12" xfId="0" applyFont="1" applyFill="1" applyBorder="1" applyAlignment="1">
      <alignment wrapText="1"/>
    </xf>
    <xf numFmtId="181" fontId="3" fillId="12" borderId="44" xfId="40" applyNumberFormat="1" applyFont="1" applyFill="1" applyBorder="1" applyAlignment="1">
      <alignment/>
    </xf>
    <xf numFmtId="181" fontId="0" fillId="0" borderId="16" xfId="0" applyNumberFormat="1" applyBorder="1" applyAlignment="1">
      <alignment/>
    </xf>
    <xf numFmtId="181" fontId="15" fillId="38" borderId="20" xfId="40" applyNumberFormat="1" applyFont="1" applyFill="1" applyBorder="1" applyAlignment="1">
      <alignment/>
    </xf>
    <xf numFmtId="0" fontId="0" fillId="0" borderId="29" xfId="0" applyBorder="1" applyAlignment="1">
      <alignment/>
    </xf>
    <xf numFmtId="0" fontId="26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181" fontId="3" fillId="0" borderId="58" xfId="40" applyNumberFormat="1" applyFont="1" applyBorder="1" applyAlignment="1">
      <alignment/>
    </xf>
    <xf numFmtId="181" fontId="0" fillId="0" borderId="48" xfId="0" applyNumberFormat="1" applyBorder="1" applyAlignment="1">
      <alignment/>
    </xf>
    <xf numFmtId="181" fontId="0" fillId="0" borderId="5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Fill="1" applyBorder="1" applyAlignment="1">
      <alignment/>
    </xf>
    <xf numFmtId="181" fontId="3" fillId="0" borderId="10" xfId="40" applyNumberFormat="1" applyFont="1" applyBorder="1" applyAlignment="1">
      <alignment/>
    </xf>
    <xf numFmtId="181" fontId="26" fillId="0" borderId="10" xfId="40" applyNumberFormat="1" applyFont="1" applyBorder="1" applyAlignment="1">
      <alignment/>
    </xf>
    <xf numFmtId="181" fontId="0" fillId="0" borderId="51" xfId="40" applyNumberFormat="1" applyFont="1" applyBorder="1" applyAlignment="1">
      <alignment/>
    </xf>
    <xf numFmtId="181" fontId="0" fillId="12" borderId="10" xfId="40" applyNumberFormat="1" applyFont="1" applyFill="1" applyBorder="1" applyAlignment="1">
      <alignment/>
    </xf>
    <xf numFmtId="181" fontId="3" fillId="12" borderId="10" xfId="40" applyNumberFormat="1" applyFont="1" applyFill="1" applyBorder="1" applyAlignment="1">
      <alignment/>
    </xf>
    <xf numFmtId="181" fontId="15" fillId="36" borderId="10" xfId="40" applyNumberFormat="1" applyFont="1" applyFill="1" applyBorder="1" applyAlignment="1">
      <alignment/>
    </xf>
    <xf numFmtId="181" fontId="22" fillId="36" borderId="10" xfId="40" applyNumberFormat="1" applyFont="1" applyFill="1" applyBorder="1" applyAlignment="1">
      <alignment/>
    </xf>
    <xf numFmtId="181" fontId="13" fillId="23" borderId="10" xfId="40" applyNumberFormat="1" applyFont="1" applyFill="1" applyBorder="1" applyAlignment="1">
      <alignment/>
    </xf>
    <xf numFmtId="181" fontId="3" fillId="32" borderId="10" xfId="40" applyNumberFormat="1" applyFont="1" applyFill="1" applyBorder="1" applyAlignment="1">
      <alignment/>
    </xf>
    <xf numFmtId="181" fontId="3" fillId="34" borderId="10" xfId="40" applyNumberFormat="1" applyFont="1" applyFill="1" applyBorder="1" applyAlignment="1">
      <alignment/>
    </xf>
    <xf numFmtId="181" fontId="3" fillId="4" borderId="10" xfId="40" applyNumberFormat="1" applyFont="1" applyFill="1" applyBorder="1" applyAlignment="1">
      <alignment/>
    </xf>
    <xf numFmtId="181" fontId="3" fillId="33" borderId="10" xfId="40" applyNumberFormat="1" applyFont="1" applyFill="1" applyBorder="1" applyAlignment="1">
      <alignment/>
    </xf>
    <xf numFmtId="181" fontId="15" fillId="10" borderId="10" xfId="40" applyNumberFormat="1" applyFont="1" applyFill="1" applyBorder="1" applyAlignment="1">
      <alignment/>
    </xf>
    <xf numFmtId="181" fontId="15" fillId="0" borderId="10" xfId="40" applyNumberFormat="1" applyFont="1" applyBorder="1" applyAlignment="1">
      <alignment/>
    </xf>
    <xf numFmtId="181" fontId="15" fillId="32" borderId="10" xfId="40" applyNumberFormat="1" applyFont="1" applyFill="1" applyBorder="1" applyAlignment="1">
      <alignment/>
    </xf>
    <xf numFmtId="181" fontId="22" fillId="10" borderId="10" xfId="40" applyNumberFormat="1" applyFont="1" applyFill="1" applyBorder="1" applyAlignment="1">
      <alignment/>
    </xf>
    <xf numFmtId="0" fontId="26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26" fillId="0" borderId="36" xfId="0" applyFont="1" applyBorder="1" applyAlignment="1">
      <alignment/>
    </xf>
    <xf numFmtId="164" fontId="26" fillId="38" borderId="44" xfId="0" applyNumberFormat="1" applyFont="1" applyFill="1" applyBorder="1" applyAlignment="1">
      <alignment/>
    </xf>
    <xf numFmtId="164" fontId="0" fillId="0" borderId="40" xfId="0" applyNumberFormat="1" applyBorder="1" applyAlignment="1">
      <alignment/>
    </xf>
    <xf numFmtId="164" fontId="15" fillId="38" borderId="32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181" fontId="0" fillId="0" borderId="20" xfId="4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60" xfId="0" applyBorder="1" applyAlignment="1">
      <alignment/>
    </xf>
    <xf numFmtId="181" fontId="0" fillId="0" borderId="58" xfId="40" applyNumberFormat="1" applyFont="1" applyBorder="1" applyAlignment="1">
      <alignment/>
    </xf>
    <xf numFmtId="181" fontId="0" fillId="12" borderId="44" xfId="40" applyNumberFormat="1" applyFont="1" applyFill="1" applyBorder="1" applyAlignment="1">
      <alignment/>
    </xf>
    <xf numFmtId="0" fontId="0" fillId="0" borderId="59" xfId="0" applyBorder="1" applyAlignment="1">
      <alignment/>
    </xf>
    <xf numFmtId="181" fontId="0" fillId="12" borderId="16" xfId="0" applyNumberFormat="1" applyFill="1" applyBorder="1" applyAlignment="1">
      <alignment/>
    </xf>
    <xf numFmtId="181" fontId="3" fillId="33" borderId="32" xfId="40" applyNumberFormat="1" applyFont="1" applyFill="1" applyBorder="1" applyAlignment="1">
      <alignment/>
    </xf>
    <xf numFmtId="181" fontId="15" fillId="37" borderId="16" xfId="40" applyNumberFormat="1" applyFont="1" applyFill="1" applyBorder="1" applyAlignment="1">
      <alignment/>
    </xf>
    <xf numFmtId="181" fontId="3" fillId="12" borderId="32" xfId="40" applyNumberFormat="1" applyFont="1" applyFill="1" applyBorder="1" applyAlignment="1">
      <alignment/>
    </xf>
    <xf numFmtId="181" fontId="13" fillId="37" borderId="32" xfId="40" applyNumberFormat="1" applyFont="1" applyFill="1" applyBorder="1" applyAlignment="1">
      <alignment/>
    </xf>
    <xf numFmtId="181" fontId="5" fillId="0" borderId="42" xfId="40" applyNumberFormat="1" applyFont="1" applyBorder="1" applyAlignment="1">
      <alignment/>
    </xf>
    <xf numFmtId="181" fontId="5" fillId="0" borderId="39" xfId="40" applyNumberFormat="1" applyFont="1" applyBorder="1" applyAlignment="1">
      <alignment/>
    </xf>
    <xf numFmtId="0" fontId="26" fillId="0" borderId="61" xfId="0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62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0" xfId="0" applyFont="1" applyBorder="1" applyAlignment="1">
      <alignment/>
    </xf>
    <xf numFmtId="0" fontId="0" fillId="0" borderId="32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81" fontId="55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selection activeCell="F20" sqref="F20"/>
    </sheetView>
  </sheetViews>
  <sheetFormatPr defaultColWidth="9.140625" defaultRowHeight="12.75"/>
  <cols>
    <col min="1" max="1" width="9.28125" style="135" customWidth="1"/>
    <col min="2" max="2" width="88.140625" style="135" customWidth="1"/>
    <col min="3" max="3" width="23.140625" style="135" customWidth="1"/>
    <col min="4" max="4" width="12.00390625" style="137" customWidth="1"/>
    <col min="5" max="5" width="73.8515625" style="135" customWidth="1"/>
    <col min="6" max="6" width="23.57421875" style="135" customWidth="1"/>
    <col min="7" max="8" width="15.57421875" style="135" customWidth="1"/>
    <col min="9" max="9" width="12.8515625" style="135" bestFit="1" customWidth="1"/>
    <col min="10" max="10" width="15.00390625" style="135" customWidth="1"/>
    <col min="11" max="16384" width="9.140625" style="135" customWidth="1"/>
  </cols>
  <sheetData>
    <row r="1" spans="2:6" ht="29.25" customHeight="1">
      <c r="B1" s="437" t="s">
        <v>186</v>
      </c>
      <c r="C1" s="438"/>
      <c r="D1" s="438"/>
      <c r="E1" s="438"/>
      <c r="F1" s="438"/>
    </row>
    <row r="2" spans="2:6" ht="36" customHeight="1">
      <c r="B2" s="437" t="s">
        <v>320</v>
      </c>
      <c r="C2" s="437"/>
      <c r="D2"/>
      <c r="E2" s="437" t="s">
        <v>321</v>
      </c>
      <c r="F2" s="437"/>
    </row>
    <row r="3" ht="16.5" thickBot="1">
      <c r="A3" s="136"/>
    </row>
    <row r="4" spans="1:6" ht="33.75" customHeight="1">
      <c r="A4" s="134"/>
      <c r="B4" s="106" t="s">
        <v>187</v>
      </c>
      <c r="C4" s="134" t="s">
        <v>227</v>
      </c>
      <c r="D4" s="107"/>
      <c r="E4" s="106" t="s">
        <v>188</v>
      </c>
      <c r="F4" s="134" t="s">
        <v>225</v>
      </c>
    </row>
    <row r="5" spans="1:6" ht="19.5" customHeight="1">
      <c r="A5" s="138"/>
      <c r="B5" s="139"/>
      <c r="C5" s="138"/>
      <c r="D5" s="140"/>
      <c r="E5" s="139"/>
      <c r="F5" s="138" t="s">
        <v>226</v>
      </c>
    </row>
    <row r="6" spans="1:8" ht="88.5" customHeight="1" thickBot="1">
      <c r="A6" s="141"/>
      <c r="B6" s="142"/>
      <c r="C6" s="237" t="s">
        <v>189</v>
      </c>
      <c r="D6" s="143"/>
      <c r="E6" s="142"/>
      <c r="F6" s="237" t="s">
        <v>190</v>
      </c>
      <c r="G6" s="144"/>
      <c r="H6" s="144"/>
    </row>
    <row r="7" spans="1:8" ht="24" customHeight="1">
      <c r="A7" s="138"/>
      <c r="B7" s="145" t="s">
        <v>191</v>
      </c>
      <c r="C7" s="238"/>
      <c r="D7" s="140"/>
      <c r="E7" s="146" t="s">
        <v>192</v>
      </c>
      <c r="F7" s="238"/>
      <c r="G7" s="144"/>
      <c r="H7" s="144"/>
    </row>
    <row r="8" spans="1:10" ht="24" customHeight="1">
      <c r="A8" s="147" t="s">
        <v>178</v>
      </c>
      <c r="B8" s="148" t="s">
        <v>193</v>
      </c>
      <c r="C8" s="149">
        <f>'1.bevételek össz'!F8</f>
        <v>116838</v>
      </c>
      <c r="D8" s="150" t="s">
        <v>180</v>
      </c>
      <c r="E8" s="148" t="s">
        <v>194</v>
      </c>
      <c r="F8" s="151">
        <f>'2.kiadások össz'!F5+'2.kiadások össz'!G5+'2.kiadások össz'!H5</f>
        <v>21690</v>
      </c>
      <c r="G8" s="152"/>
      <c r="H8" s="152"/>
      <c r="I8" s="152"/>
      <c r="J8" s="152"/>
    </row>
    <row r="9" spans="1:10" ht="44.25" customHeight="1">
      <c r="A9" s="153" t="s">
        <v>176</v>
      </c>
      <c r="B9" s="154" t="s">
        <v>195</v>
      </c>
      <c r="C9" s="149"/>
      <c r="D9" s="155" t="s">
        <v>181</v>
      </c>
      <c r="E9" s="156" t="s">
        <v>196</v>
      </c>
      <c r="F9" s="157">
        <f>'2.kiadások össz'!F6+'2.kiadások össz'!G6+'2.kiadások össz'!H6</f>
        <v>2979</v>
      </c>
      <c r="G9" s="152"/>
      <c r="H9" s="152"/>
      <c r="I9" s="152"/>
      <c r="J9" s="152"/>
    </row>
    <row r="10" spans="1:10" ht="24" customHeight="1">
      <c r="A10" s="147" t="s">
        <v>177</v>
      </c>
      <c r="B10" s="148" t="s">
        <v>197</v>
      </c>
      <c r="C10" s="149">
        <f>'1.bevételek össz'!F6+'1.bevételek össz'!F7+'1.bevételek össz'!F10+'1.bevételek össz'!F11+'1.bevételek össz'!G24</f>
        <v>211069</v>
      </c>
      <c r="D10" s="155" t="s">
        <v>182</v>
      </c>
      <c r="E10" s="154" t="s">
        <v>198</v>
      </c>
      <c r="F10" s="157">
        <f>'2.kiadások össz'!F7+'2.kiadások össz'!F8+'2.kiadások össz'!F10+'2.kiadások össz'!F9+'2.kiadások össz'!F13+'2.kiadások össz'!G8+'2.kiadások össz'!G10+'2.kiadások össz'!G7+'2.kiadások össz'!H8+'2.kiadások össz'!H10+'2.kiadások össz'!I9</f>
        <v>92559</v>
      </c>
      <c r="G10" s="152"/>
      <c r="H10" s="152"/>
      <c r="I10" s="152"/>
      <c r="J10" s="152"/>
    </row>
    <row r="11" spans="1:10" ht="24" customHeight="1">
      <c r="A11" s="153" t="s">
        <v>199</v>
      </c>
      <c r="B11" s="154" t="s">
        <v>200</v>
      </c>
      <c r="C11" s="149"/>
      <c r="D11" s="158" t="s">
        <v>201</v>
      </c>
      <c r="E11" s="159" t="s">
        <v>202</v>
      </c>
      <c r="F11" s="157"/>
      <c r="G11" s="152"/>
      <c r="H11" s="152"/>
      <c r="I11" s="152"/>
      <c r="J11" s="152"/>
    </row>
    <row r="12" spans="1:10" ht="24" customHeight="1" thickBot="1">
      <c r="A12" s="147"/>
      <c r="B12" s="148"/>
      <c r="C12" s="149"/>
      <c r="D12" s="155" t="s">
        <v>203</v>
      </c>
      <c r="E12" s="154" t="s">
        <v>256</v>
      </c>
      <c r="F12" s="149">
        <f>'2.kiadások össz'!F18+'2.kiadások össz'!F19+'2.kiadások össz'!F30+'2.kiadások össz'!H18+'2.kiadások össz'!I18</f>
        <v>487904</v>
      </c>
      <c r="G12" s="152"/>
      <c r="H12" s="152"/>
      <c r="I12" s="152"/>
      <c r="J12" s="152"/>
    </row>
    <row r="13" spans="1:10" ht="24" customHeight="1" thickBot="1">
      <c r="A13" s="160"/>
      <c r="B13" s="161" t="s">
        <v>204</v>
      </c>
      <c r="C13" s="162">
        <f>SUM(C8:C12)</f>
        <v>327907</v>
      </c>
      <c r="D13" s="160"/>
      <c r="E13" s="161" t="s">
        <v>205</v>
      </c>
      <c r="F13" s="162">
        <f>SUM(F8:F12)</f>
        <v>605132</v>
      </c>
      <c r="G13" s="152"/>
      <c r="H13" s="152"/>
      <c r="I13" s="152"/>
      <c r="J13" s="152"/>
    </row>
    <row r="14" spans="1:10" s="166" customFormat="1" ht="24" customHeight="1">
      <c r="A14" s="147" t="s">
        <v>179</v>
      </c>
      <c r="B14" s="154" t="s">
        <v>206</v>
      </c>
      <c r="C14" s="149">
        <f>'1.bevételek össz'!F27+'1.bevételek össz'!G39</f>
        <v>1403596</v>
      </c>
      <c r="D14" s="163" t="s">
        <v>184</v>
      </c>
      <c r="E14" s="164" t="s">
        <v>207</v>
      </c>
      <c r="F14" s="165">
        <f>'2.kiadások össz'!F21+'2.kiadások össz'!G21</f>
        <v>775</v>
      </c>
      <c r="G14" s="152"/>
      <c r="H14" s="152"/>
      <c r="I14" s="152"/>
      <c r="J14" s="152"/>
    </row>
    <row r="15" spans="1:10" ht="24" customHeight="1">
      <c r="A15" s="147" t="s">
        <v>208</v>
      </c>
      <c r="B15" s="154" t="s">
        <v>209</v>
      </c>
      <c r="C15" s="149"/>
      <c r="D15" s="167" t="s">
        <v>185</v>
      </c>
      <c r="E15" s="154" t="s">
        <v>210</v>
      </c>
      <c r="F15" s="157"/>
      <c r="G15" s="152"/>
      <c r="H15" s="152"/>
      <c r="I15" s="152"/>
      <c r="J15" s="152"/>
    </row>
    <row r="16" spans="1:10" ht="24" customHeight="1" thickBot="1">
      <c r="A16" s="147" t="s">
        <v>211</v>
      </c>
      <c r="B16" s="154" t="s">
        <v>212</v>
      </c>
      <c r="C16" s="149"/>
      <c r="D16" s="158" t="s">
        <v>213</v>
      </c>
      <c r="E16" s="168" t="s">
        <v>214</v>
      </c>
      <c r="F16" s="151">
        <f>+'2.kiadások össz'!G29</f>
        <v>1125596</v>
      </c>
      <c r="G16" s="152"/>
      <c r="H16" s="152"/>
      <c r="I16" s="152"/>
      <c r="J16" s="152"/>
    </row>
    <row r="17" spans="1:9" ht="24" customHeight="1" thickBot="1">
      <c r="A17" s="160"/>
      <c r="B17" s="161" t="s">
        <v>215</v>
      </c>
      <c r="C17" s="162">
        <f>SUM(C14:C16)</f>
        <v>1403596</v>
      </c>
      <c r="D17" s="160"/>
      <c r="E17" s="169" t="s">
        <v>216</v>
      </c>
      <c r="F17" s="162">
        <f>SUM(F14:F16)</f>
        <v>1126371</v>
      </c>
      <c r="G17" s="152"/>
      <c r="H17" s="152"/>
      <c r="I17" s="152"/>
    </row>
    <row r="18" spans="1:9" ht="24" customHeight="1" thickBot="1">
      <c r="A18" s="170"/>
      <c r="B18" s="169" t="s">
        <v>217</v>
      </c>
      <c r="C18" s="162">
        <f>C13+C17</f>
        <v>1731503</v>
      </c>
      <c r="D18" s="160"/>
      <c r="E18" s="161" t="s">
        <v>218</v>
      </c>
      <c r="F18" s="162">
        <f>SUM(F17,F13)</f>
        <v>1731503</v>
      </c>
      <c r="G18" s="152"/>
      <c r="H18" s="152"/>
      <c r="I18" s="152"/>
    </row>
    <row r="19" spans="1:9" ht="24" customHeight="1" thickBot="1">
      <c r="A19" s="171" t="s">
        <v>219</v>
      </c>
      <c r="B19" s="172" t="s">
        <v>220</v>
      </c>
      <c r="C19" s="151">
        <f>'1.bevételek össz'!F41+'1.bevételek össz'!J40</f>
        <v>1000000</v>
      </c>
      <c r="D19" s="173" t="s">
        <v>183</v>
      </c>
      <c r="E19" s="174" t="s">
        <v>221</v>
      </c>
      <c r="F19" s="157">
        <f>'2.kiadások össz'!F32+'2.kiadások össz'!J34</f>
        <v>1000000</v>
      </c>
      <c r="G19" s="152"/>
      <c r="H19" s="152"/>
      <c r="I19" s="152"/>
    </row>
    <row r="20" spans="1:9" ht="49.5" customHeight="1" thickBot="1">
      <c r="A20" s="175"/>
      <c r="B20" s="176" t="s">
        <v>222</v>
      </c>
      <c r="C20" s="177">
        <f>SUM(C18:C19)</f>
        <v>2731503</v>
      </c>
      <c r="D20" s="175"/>
      <c r="E20" s="176" t="s">
        <v>223</v>
      </c>
      <c r="F20" s="177">
        <f>SUM(F18:F19)</f>
        <v>2731503</v>
      </c>
      <c r="G20" s="152"/>
      <c r="H20" s="152"/>
      <c r="I20" s="152"/>
    </row>
    <row r="21" spans="4:8" ht="24" customHeight="1">
      <c r="D21" s="178"/>
      <c r="G21" s="179"/>
      <c r="H21" s="179"/>
    </row>
    <row r="22" spans="4:8" ht="24" customHeight="1">
      <c r="D22" s="178"/>
      <c r="G22" s="180"/>
      <c r="H22" s="180"/>
    </row>
    <row r="23" spans="7:8" ht="24" customHeight="1">
      <c r="G23" s="180"/>
      <c r="H23" s="180"/>
    </row>
    <row r="24" ht="24" customHeight="1">
      <c r="D24" s="181"/>
    </row>
    <row r="25" ht="24" customHeight="1">
      <c r="D25" s="182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40" t="s">
        <v>136</v>
      </c>
      <c r="B1" s="442"/>
    </row>
    <row r="2" spans="1:2" ht="15.75">
      <c r="A2" s="440" t="s">
        <v>137</v>
      </c>
      <c r="B2" s="440"/>
    </row>
    <row r="3" spans="1:4" ht="15">
      <c r="A3" s="2"/>
      <c r="B3" s="2"/>
      <c r="C3" s="2"/>
      <c r="D3" s="2"/>
    </row>
    <row r="4" spans="1:4" ht="30.75">
      <c r="A4" s="59" t="s">
        <v>140</v>
      </c>
      <c r="B4" s="46" t="s">
        <v>121</v>
      </c>
      <c r="C4" s="2"/>
      <c r="D4" s="2"/>
    </row>
    <row r="5" spans="1:4" ht="15.75">
      <c r="A5" s="44" t="s">
        <v>93</v>
      </c>
      <c r="B5" s="19"/>
      <c r="C5" s="2"/>
      <c r="D5" s="2"/>
    </row>
    <row r="6" spans="1:4" ht="15.75">
      <c r="A6" s="44" t="s">
        <v>94</v>
      </c>
      <c r="B6" s="19">
        <v>1</v>
      </c>
      <c r="C6" s="2"/>
      <c r="D6" s="2"/>
    </row>
    <row r="7" spans="1:4" ht="15.75">
      <c r="A7" s="44" t="s">
        <v>95</v>
      </c>
      <c r="B7" s="19"/>
      <c r="C7" s="2"/>
      <c r="D7" s="2"/>
    </row>
    <row r="8" spans="1:4" ht="15.75">
      <c r="A8" s="44" t="s">
        <v>96</v>
      </c>
      <c r="B8" s="19"/>
      <c r="C8" s="2"/>
      <c r="D8" s="2"/>
    </row>
    <row r="9" spans="1:4" ht="15.75">
      <c r="A9" s="44" t="s">
        <v>97</v>
      </c>
      <c r="B9" s="19"/>
      <c r="C9" s="2"/>
      <c r="D9" s="2"/>
    </row>
    <row r="10" spans="1:4" ht="15.75">
      <c r="A10" s="44" t="s">
        <v>98</v>
      </c>
      <c r="B10" s="19"/>
      <c r="C10" s="2"/>
      <c r="D10" s="2"/>
    </row>
    <row r="11" spans="1:4" ht="15.75">
      <c r="A11" s="44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94"/>
  <sheetViews>
    <sheetView zoomScalePageLayoutView="0" workbookViewId="0" topLeftCell="A28">
      <selection activeCell="F38" sqref="F38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  <col min="4" max="6" width="20.140625" style="0" customWidth="1"/>
    <col min="7" max="7" width="23.7109375" style="0" customWidth="1"/>
  </cols>
  <sheetData>
    <row r="1" spans="1:3" ht="15.75" customHeight="1">
      <c r="A1" s="440" t="s">
        <v>136</v>
      </c>
      <c r="B1" s="438"/>
      <c r="C1" s="438"/>
    </row>
    <row r="2" spans="1:3" ht="13.5">
      <c r="A2" s="440" t="s">
        <v>312</v>
      </c>
      <c r="B2" s="438"/>
      <c r="C2" s="438"/>
    </row>
    <row r="3" ht="15.75" thickBot="1">
      <c r="A3" s="2"/>
    </row>
    <row r="4" spans="1:7" ht="18.75" thickBot="1">
      <c r="A4" s="339" t="s">
        <v>140</v>
      </c>
      <c r="B4" s="417" t="s">
        <v>313</v>
      </c>
      <c r="C4" s="417" t="s">
        <v>282</v>
      </c>
      <c r="D4" s="336" t="s">
        <v>348</v>
      </c>
      <c r="E4" s="257" t="s">
        <v>340</v>
      </c>
      <c r="F4" s="436" t="s">
        <v>347</v>
      </c>
      <c r="G4" s="257" t="s">
        <v>331</v>
      </c>
    </row>
    <row r="5" spans="1:7" ht="15.75">
      <c r="A5" s="347" t="s">
        <v>34</v>
      </c>
      <c r="B5" s="415"/>
      <c r="C5" s="419"/>
      <c r="D5" s="116"/>
      <c r="E5" s="415"/>
      <c r="F5" s="413"/>
      <c r="G5" s="265">
        <f>C5+D5+E5+F5</f>
        <v>0</v>
      </c>
    </row>
    <row r="6" spans="1:7" ht="15.75">
      <c r="A6" s="78" t="s">
        <v>174</v>
      </c>
      <c r="B6" s="337">
        <v>37800</v>
      </c>
      <c r="C6" s="272">
        <v>37800</v>
      </c>
      <c r="D6" s="60"/>
      <c r="E6" s="413"/>
      <c r="F6" s="413"/>
      <c r="G6" s="265">
        <f aca="true" t="shared" si="0" ref="G6:G16">C6+D6+E6+F6</f>
        <v>37800</v>
      </c>
    </row>
    <row r="7" spans="1:7" ht="15.75">
      <c r="A7" s="78" t="s">
        <v>35</v>
      </c>
      <c r="B7" s="337">
        <v>100782</v>
      </c>
      <c r="C7" s="272">
        <v>116838</v>
      </c>
      <c r="D7" s="60"/>
      <c r="E7" s="413"/>
      <c r="F7" s="413"/>
      <c r="G7" s="265">
        <f t="shared" si="0"/>
        <v>116838</v>
      </c>
    </row>
    <row r="8" spans="1:7" ht="15.75">
      <c r="A8" s="78" t="s">
        <v>2</v>
      </c>
      <c r="B8" s="337"/>
      <c r="C8" s="272"/>
      <c r="D8" s="60"/>
      <c r="E8" s="413"/>
      <c r="F8" s="413"/>
      <c r="G8" s="265">
        <f t="shared" si="0"/>
        <v>0</v>
      </c>
    </row>
    <row r="9" spans="1:7" ht="15.75">
      <c r="A9" s="78" t="s">
        <v>246</v>
      </c>
      <c r="B9" s="337">
        <v>140000</v>
      </c>
      <c r="C9" s="272">
        <v>140000</v>
      </c>
      <c r="D9" s="60"/>
      <c r="E9" s="413"/>
      <c r="F9" s="413"/>
      <c r="G9" s="265">
        <f t="shared" si="0"/>
        <v>140000</v>
      </c>
    </row>
    <row r="10" spans="1:7" ht="15.75">
      <c r="A10" s="78" t="s">
        <v>272</v>
      </c>
      <c r="B10" s="337">
        <v>0</v>
      </c>
      <c r="C10" s="272"/>
      <c r="D10" s="60"/>
      <c r="E10" s="413"/>
      <c r="F10" s="413"/>
      <c r="G10" s="265">
        <f t="shared" si="0"/>
        <v>0</v>
      </c>
    </row>
    <row r="11" spans="1:7" ht="15.75">
      <c r="A11" s="123" t="s">
        <v>9</v>
      </c>
      <c r="B11" s="337"/>
      <c r="C11" s="272"/>
      <c r="D11" s="60"/>
      <c r="E11" s="413"/>
      <c r="F11" s="413"/>
      <c r="G11" s="265">
        <f t="shared" si="0"/>
        <v>0</v>
      </c>
    </row>
    <row r="12" spans="1:7" ht="15.75">
      <c r="A12" s="123" t="s">
        <v>10</v>
      </c>
      <c r="B12" s="337"/>
      <c r="C12" s="272"/>
      <c r="D12" s="60"/>
      <c r="E12" s="413"/>
      <c r="F12" s="413"/>
      <c r="G12" s="265">
        <f t="shared" si="0"/>
        <v>0</v>
      </c>
    </row>
    <row r="13" spans="1:7" ht="15.75">
      <c r="A13" s="123" t="s">
        <v>11</v>
      </c>
      <c r="B13" s="337"/>
      <c r="C13" s="272"/>
      <c r="D13" s="60"/>
      <c r="E13" s="413"/>
      <c r="F13" s="413"/>
      <c r="G13" s="265">
        <f t="shared" si="0"/>
        <v>0</v>
      </c>
    </row>
    <row r="14" spans="1:7" ht="47.25">
      <c r="A14" s="78" t="s">
        <v>0</v>
      </c>
      <c r="B14" s="337"/>
      <c r="C14" s="272"/>
      <c r="D14" s="60"/>
      <c r="E14" s="413"/>
      <c r="F14" s="413"/>
      <c r="G14" s="265">
        <f t="shared" si="0"/>
        <v>0</v>
      </c>
    </row>
    <row r="15" spans="1:7" ht="15.75">
      <c r="A15" s="124" t="s">
        <v>4</v>
      </c>
      <c r="B15" s="337"/>
      <c r="C15" s="272"/>
      <c r="D15" s="60"/>
      <c r="E15" s="413"/>
      <c r="F15" s="413"/>
      <c r="G15" s="265">
        <f t="shared" si="0"/>
        <v>0</v>
      </c>
    </row>
    <row r="16" spans="1:7" ht="15.75">
      <c r="A16" s="124" t="s">
        <v>156</v>
      </c>
      <c r="B16" s="337"/>
      <c r="C16" s="272"/>
      <c r="D16" s="60"/>
      <c r="E16" s="413"/>
      <c r="F16" s="413"/>
      <c r="G16" s="265">
        <f t="shared" si="0"/>
        <v>0</v>
      </c>
    </row>
    <row r="17" spans="1:7" ht="15.75">
      <c r="A17" s="342" t="s">
        <v>39</v>
      </c>
      <c r="B17" s="418">
        <f>B5+B6+B7+B8+B9+B10+B11+B12+B13+B14+B15+B16</f>
        <v>278582</v>
      </c>
      <c r="C17" s="420">
        <f>SUM(C5:C16)</f>
        <v>294638</v>
      </c>
      <c r="D17" s="343">
        <f>SUM(D5:D16)</f>
        <v>0</v>
      </c>
      <c r="E17" s="343">
        <f>SUM(E5:E16)</f>
        <v>0</v>
      </c>
      <c r="F17" s="343">
        <f>SUM(F5:F16)</f>
        <v>0</v>
      </c>
      <c r="G17" s="348">
        <f>SUM(G5:G16)</f>
        <v>294638</v>
      </c>
    </row>
    <row r="18" spans="1:7" ht="15.75">
      <c r="A18" s="340" t="s">
        <v>42</v>
      </c>
      <c r="B18" s="341"/>
      <c r="C18" s="285"/>
      <c r="D18" s="210"/>
      <c r="E18" s="224"/>
      <c r="F18" s="224"/>
      <c r="G18" s="91">
        <f>C18+D18+E18+F18</f>
        <v>0</v>
      </c>
    </row>
    <row r="19" spans="1:7" ht="15.75">
      <c r="A19" s="340" t="s">
        <v>43</v>
      </c>
      <c r="B19" s="341"/>
      <c r="C19" s="285"/>
      <c r="D19" s="210"/>
      <c r="E19" s="224"/>
      <c r="F19" s="224"/>
      <c r="G19" s="91">
        <f>C19+D19+E19+F19</f>
        <v>0</v>
      </c>
    </row>
    <row r="20" spans="1:7" ht="15.75">
      <c r="A20" s="126" t="s">
        <v>12</v>
      </c>
      <c r="B20" s="341"/>
      <c r="C20" s="285"/>
      <c r="D20" s="210"/>
      <c r="E20" s="224"/>
      <c r="F20" s="224"/>
      <c r="G20" s="91">
        <f>C20+D20+E20+F20</f>
        <v>0</v>
      </c>
    </row>
    <row r="21" spans="1:7" ht="30" customHeight="1">
      <c r="A21" s="78" t="s">
        <v>168</v>
      </c>
      <c r="B21" s="341">
        <v>44727</v>
      </c>
      <c r="C21" s="285">
        <v>0</v>
      </c>
      <c r="D21" s="210">
        <v>33269</v>
      </c>
      <c r="E21" s="224"/>
      <c r="F21" s="224"/>
      <c r="G21" s="91">
        <f>C21+D21+E21+F21</f>
        <v>33269</v>
      </c>
    </row>
    <row r="22" spans="1:7" ht="30.75" customHeight="1">
      <c r="A22" s="125" t="s">
        <v>175</v>
      </c>
      <c r="B22" s="337">
        <v>0</v>
      </c>
      <c r="C22" s="272"/>
      <c r="D22" s="210"/>
      <c r="E22" s="224"/>
      <c r="F22" s="224"/>
      <c r="G22" s="91">
        <f>C22+D22+E22+F22</f>
        <v>0</v>
      </c>
    </row>
    <row r="23" spans="1:7" ht="27.75" customHeight="1">
      <c r="A23" s="344" t="s">
        <v>6</v>
      </c>
      <c r="B23" s="345">
        <f>B17+B18+B19+B20+B21+B22</f>
        <v>323309</v>
      </c>
      <c r="C23" s="279">
        <f>C17+C21+C22</f>
        <v>294638</v>
      </c>
      <c r="D23" s="345">
        <f>D17+D21+D22</f>
        <v>33269</v>
      </c>
      <c r="E23" s="345">
        <f>E17+E21+E22</f>
        <v>0</v>
      </c>
      <c r="F23" s="345">
        <f>F17+F21+F22</f>
        <v>0</v>
      </c>
      <c r="G23" s="278">
        <f>G17+G21+G22</f>
        <v>327907</v>
      </c>
    </row>
    <row r="24" spans="1:7" ht="15.75">
      <c r="A24" s="78" t="s">
        <v>122</v>
      </c>
      <c r="B24" s="337">
        <v>0</v>
      </c>
      <c r="C24" s="272"/>
      <c r="D24" s="60"/>
      <c r="E24" s="416"/>
      <c r="F24" s="416"/>
      <c r="G24" s="91">
        <f>C24+D24+E24+F24</f>
        <v>0</v>
      </c>
    </row>
    <row r="25" spans="1:7" ht="15.75">
      <c r="A25" s="78" t="s">
        <v>36</v>
      </c>
      <c r="B25" s="337">
        <v>279524</v>
      </c>
      <c r="C25" s="272">
        <v>277975</v>
      </c>
      <c r="D25" s="60"/>
      <c r="E25" s="416"/>
      <c r="F25" s="416"/>
      <c r="G25" s="91">
        <f aca="true" t="shared" si="1" ref="G25:G31">C25+D25+E25+F25</f>
        <v>277975</v>
      </c>
    </row>
    <row r="26" spans="1:7" ht="15.75">
      <c r="A26" s="78" t="s">
        <v>15</v>
      </c>
      <c r="B26" s="337"/>
      <c r="C26" s="272"/>
      <c r="D26" s="60"/>
      <c r="E26" s="416"/>
      <c r="F26" s="416"/>
      <c r="G26" s="91">
        <f t="shared" si="1"/>
        <v>0</v>
      </c>
    </row>
    <row r="27" spans="1:7" ht="15.75">
      <c r="A27" s="78" t="s">
        <v>92</v>
      </c>
      <c r="B27" s="337"/>
      <c r="C27" s="272"/>
      <c r="D27" s="60"/>
      <c r="E27" s="416"/>
      <c r="F27" s="416"/>
      <c r="G27" s="91">
        <f t="shared" si="1"/>
        <v>0</v>
      </c>
    </row>
    <row r="28" spans="1:7" ht="32.25">
      <c r="A28" s="78" t="s">
        <v>3</v>
      </c>
      <c r="B28" s="337">
        <v>0</v>
      </c>
      <c r="C28" s="421"/>
      <c r="D28" s="60"/>
      <c r="E28" s="416"/>
      <c r="F28" s="416"/>
      <c r="G28" s="91">
        <f t="shared" si="1"/>
        <v>0</v>
      </c>
    </row>
    <row r="29" spans="1:7" ht="32.25">
      <c r="A29" s="78" t="s">
        <v>8</v>
      </c>
      <c r="B29" s="337"/>
      <c r="C29" s="421"/>
      <c r="D29" s="60"/>
      <c r="E29" s="416"/>
      <c r="F29" s="416"/>
      <c r="G29" s="91">
        <f t="shared" si="1"/>
        <v>0</v>
      </c>
    </row>
    <row r="30" spans="1:7" ht="16.5">
      <c r="A30" s="122" t="s">
        <v>1</v>
      </c>
      <c r="B30" s="337"/>
      <c r="C30" s="421"/>
      <c r="D30" s="60"/>
      <c r="E30" s="416"/>
      <c r="F30" s="416"/>
      <c r="G30" s="91">
        <f t="shared" si="1"/>
        <v>0</v>
      </c>
    </row>
    <row r="31" spans="1:7" ht="16.5">
      <c r="A31" s="124" t="s">
        <v>5</v>
      </c>
      <c r="B31" s="337"/>
      <c r="C31" s="421"/>
      <c r="D31" s="60"/>
      <c r="E31" s="416"/>
      <c r="F31" s="416"/>
      <c r="G31" s="91">
        <f t="shared" si="1"/>
        <v>0</v>
      </c>
    </row>
    <row r="32" spans="1:7" ht="15.75">
      <c r="A32" s="342" t="s">
        <v>38</v>
      </c>
      <c r="B32" s="343">
        <f>B24+B25+B26+B27+B28+B29+B30+B31</f>
        <v>279524</v>
      </c>
      <c r="C32" s="420">
        <f>C24+C25+C28+C31</f>
        <v>277975</v>
      </c>
      <c r="D32" s="343">
        <f>D24+D25+D28+D31</f>
        <v>0</v>
      </c>
      <c r="E32" s="343">
        <f>E24+E25+E28+E31</f>
        <v>0</v>
      </c>
      <c r="F32" s="343">
        <f>F24+F25+F28+F31</f>
        <v>0</v>
      </c>
      <c r="G32" s="348">
        <f>G24+G25+G28+G31</f>
        <v>277975</v>
      </c>
    </row>
    <row r="33" spans="1:7" ht="16.5">
      <c r="A33" s="340" t="s">
        <v>44</v>
      </c>
      <c r="B33" s="341"/>
      <c r="C33" s="422"/>
      <c r="D33" s="210"/>
      <c r="E33" s="224"/>
      <c r="F33" s="224"/>
      <c r="G33" s="91">
        <f>C33+D33+E33+F33</f>
        <v>0</v>
      </c>
    </row>
    <row r="34" spans="1:7" ht="15.75">
      <c r="A34" s="340" t="s">
        <v>45</v>
      </c>
      <c r="B34" s="341"/>
      <c r="C34" s="285"/>
      <c r="D34" s="210"/>
      <c r="E34" s="224"/>
      <c r="F34" s="224"/>
      <c r="G34" s="91">
        <f aca="true" t="shared" si="2" ref="G34:G40">C34+D34+E34+F34</f>
        <v>0</v>
      </c>
    </row>
    <row r="35" spans="1:7" ht="15.75">
      <c r="A35" s="126" t="s">
        <v>13</v>
      </c>
      <c r="B35" s="341"/>
      <c r="C35" s="285"/>
      <c r="D35" s="210"/>
      <c r="E35" s="224"/>
      <c r="F35" s="224"/>
      <c r="G35" s="91">
        <f t="shared" si="2"/>
        <v>0</v>
      </c>
    </row>
    <row r="36" spans="1:7" ht="20.25" customHeight="1">
      <c r="A36" s="78" t="s">
        <v>41</v>
      </c>
      <c r="B36" s="337">
        <v>844450</v>
      </c>
      <c r="C36" s="421"/>
      <c r="D36" s="210">
        <v>1125621</v>
      </c>
      <c r="E36" s="224"/>
      <c r="F36" s="224"/>
      <c r="G36" s="91">
        <f t="shared" si="2"/>
        <v>1125621</v>
      </c>
    </row>
    <row r="37" spans="1:7" ht="20.25" customHeight="1">
      <c r="A37" s="78" t="s">
        <v>245</v>
      </c>
      <c r="B37" s="337"/>
      <c r="C37" s="421"/>
      <c r="D37" s="210"/>
      <c r="E37" s="224"/>
      <c r="F37" s="224">
        <v>1000000</v>
      </c>
      <c r="G37" s="91">
        <f t="shared" si="2"/>
        <v>1000000</v>
      </c>
    </row>
    <row r="38" spans="1:7" ht="20.25" customHeight="1">
      <c r="A38" s="78" t="s">
        <v>262</v>
      </c>
      <c r="B38" s="337">
        <v>0</v>
      </c>
      <c r="C38" s="421"/>
      <c r="D38" s="210"/>
      <c r="E38" s="224"/>
      <c r="F38" s="224"/>
      <c r="G38" s="91">
        <f t="shared" si="2"/>
        <v>0</v>
      </c>
    </row>
    <row r="39" spans="1:7" ht="15.75">
      <c r="A39" s="126" t="s">
        <v>14</v>
      </c>
      <c r="B39" s="337"/>
      <c r="C39" s="272"/>
      <c r="D39" s="210"/>
      <c r="E39" s="224"/>
      <c r="F39" s="224"/>
      <c r="G39" s="91">
        <f t="shared" si="2"/>
        <v>0</v>
      </c>
    </row>
    <row r="40" spans="1:7" ht="15.75">
      <c r="A40" s="126" t="s">
        <v>40</v>
      </c>
      <c r="B40" s="337"/>
      <c r="C40" s="272"/>
      <c r="D40" s="60"/>
      <c r="E40" s="416"/>
      <c r="F40" s="416"/>
      <c r="G40" s="91">
        <f t="shared" si="2"/>
        <v>0</v>
      </c>
    </row>
    <row r="41" spans="1:7" ht="30" customHeight="1">
      <c r="A41" s="344" t="s">
        <v>7</v>
      </c>
      <c r="B41" s="345">
        <f>B32+B33+B34+B35+B36+B37+B38+B39+B40</f>
        <v>1123974</v>
      </c>
      <c r="C41" s="279">
        <f>C32+C36+C33+C34+C35+C37+C38+C39+C40</f>
        <v>277975</v>
      </c>
      <c r="D41" s="345">
        <f>D32+D36+D33+D34+D35+D37+D38+D39+D40</f>
        <v>1125621</v>
      </c>
      <c r="E41" s="345">
        <f>E32+E36+E33+E34+E35+E37+E38+E39+E40</f>
        <v>0</v>
      </c>
      <c r="F41" s="345">
        <f>F32+F36+F33+F34+F35+F37+F38+F39+F40</f>
        <v>1000000</v>
      </c>
      <c r="G41" s="278">
        <f>G32+G36+G33+G34+G35+G37+G38+G39+G40</f>
        <v>2403596</v>
      </c>
    </row>
    <row r="42" spans="1:7" ht="30.75" customHeight="1" thickBot="1">
      <c r="A42" s="127" t="s">
        <v>46</v>
      </c>
      <c r="B42" s="338">
        <f aca="true" t="shared" si="3" ref="B42:G42">B23+B41</f>
        <v>1447283</v>
      </c>
      <c r="C42" s="275">
        <f t="shared" si="3"/>
        <v>572613</v>
      </c>
      <c r="D42" s="338">
        <f t="shared" si="3"/>
        <v>1158890</v>
      </c>
      <c r="E42" s="338">
        <f t="shared" si="3"/>
        <v>0</v>
      </c>
      <c r="F42" s="338">
        <f t="shared" si="3"/>
        <v>1000000</v>
      </c>
      <c r="G42" s="188">
        <f t="shared" si="3"/>
        <v>2731503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9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40"/>
  <sheetViews>
    <sheetView zoomScalePageLayoutView="0" workbookViewId="0" topLeftCell="A16">
      <selection activeCell="L21" sqref="L21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  <col min="5" max="7" width="19.7109375" style="0" customWidth="1"/>
    <col min="8" max="8" width="20.8515625" style="0" customWidth="1"/>
  </cols>
  <sheetData>
    <row r="1" spans="1:4" ht="15.75" customHeight="1">
      <c r="A1" s="440" t="s">
        <v>136</v>
      </c>
      <c r="B1" s="438"/>
      <c r="C1" s="438"/>
      <c r="D1" s="438"/>
    </row>
    <row r="2" spans="1:4" ht="13.5">
      <c r="A2" s="440" t="s">
        <v>314</v>
      </c>
      <c r="B2" s="438"/>
      <c r="C2" s="438"/>
      <c r="D2" s="438"/>
    </row>
    <row r="3" ht="13.5" thickBot="1"/>
    <row r="4" spans="1:8" ht="42" customHeight="1">
      <c r="A4" s="73" t="s">
        <v>140</v>
      </c>
      <c r="B4" s="128" t="s">
        <v>143</v>
      </c>
      <c r="C4" s="244" t="s">
        <v>315</v>
      </c>
      <c r="D4" s="223" t="s">
        <v>282</v>
      </c>
      <c r="E4" s="223" t="s">
        <v>332</v>
      </c>
      <c r="F4" s="290" t="s">
        <v>341</v>
      </c>
      <c r="G4" s="290" t="s">
        <v>347</v>
      </c>
      <c r="H4" s="290" t="s">
        <v>333</v>
      </c>
    </row>
    <row r="5" spans="1:8" ht="16.5">
      <c r="A5" s="125" t="s">
        <v>31</v>
      </c>
      <c r="B5" s="47" t="e">
        <f>SUM('2.kiadások össz'!#REF!)</f>
        <v>#REF!</v>
      </c>
      <c r="C5" s="224">
        <v>20967</v>
      </c>
      <c r="D5" s="247">
        <v>17634</v>
      </c>
      <c r="E5" s="247">
        <v>1056</v>
      </c>
      <c r="F5" s="423">
        <v>3000</v>
      </c>
      <c r="G5" s="423"/>
      <c r="H5" s="361">
        <f>D5+E5+F5+G5</f>
        <v>21690</v>
      </c>
    </row>
    <row r="6" spans="1:8" ht="16.5">
      <c r="A6" s="125" t="s">
        <v>27</v>
      </c>
      <c r="B6" s="47" t="e">
        <f>SUM('2.kiadások össz'!#REF!)</f>
        <v>#REF!</v>
      </c>
      <c r="C6" s="224">
        <v>2794</v>
      </c>
      <c r="D6" s="247">
        <v>1994</v>
      </c>
      <c r="E6" s="247">
        <v>634</v>
      </c>
      <c r="F6" s="423">
        <v>351</v>
      </c>
      <c r="G6" s="423"/>
      <c r="H6" s="361">
        <f aca="true" t="shared" si="0" ref="H6:H18">D6+E6+F6+G6</f>
        <v>2979</v>
      </c>
    </row>
    <row r="7" spans="1:8" ht="16.5">
      <c r="A7" s="125" t="s">
        <v>28</v>
      </c>
      <c r="B7" s="47" t="e">
        <f>SUM('2.kiadások össz'!#REF!)</f>
        <v>#REF!</v>
      </c>
      <c r="C7" s="224">
        <v>42700</v>
      </c>
      <c r="D7" s="247">
        <f>6507+38000</f>
        <v>44507</v>
      </c>
      <c r="E7" s="247">
        <v>4737</v>
      </c>
      <c r="F7" s="423"/>
      <c r="G7" s="423">
        <v>10758</v>
      </c>
      <c r="H7" s="361">
        <f t="shared" si="0"/>
        <v>60002</v>
      </c>
    </row>
    <row r="8" spans="1:8" ht="32.25">
      <c r="A8" s="125" t="s">
        <v>269</v>
      </c>
      <c r="B8" s="47">
        <v>15848</v>
      </c>
      <c r="C8" s="224">
        <v>17440</v>
      </c>
      <c r="D8" s="247">
        <v>70</v>
      </c>
      <c r="E8" s="247">
        <v>17331</v>
      </c>
      <c r="F8" s="423">
        <v>2534</v>
      </c>
      <c r="G8" s="423"/>
      <c r="H8" s="361">
        <f t="shared" si="0"/>
        <v>19935</v>
      </c>
    </row>
    <row r="9" spans="1:8" ht="48">
      <c r="A9" s="125" t="s">
        <v>232</v>
      </c>
      <c r="B9" s="47"/>
      <c r="C9" s="224">
        <v>29516</v>
      </c>
      <c r="D9" s="247">
        <v>4645</v>
      </c>
      <c r="E9" s="247">
        <v>9511</v>
      </c>
      <c r="F9" s="423">
        <v>-2534</v>
      </c>
      <c r="G9" s="423"/>
      <c r="H9" s="361">
        <f t="shared" si="0"/>
        <v>11622</v>
      </c>
    </row>
    <row r="10" spans="1:8" ht="16.5">
      <c r="A10" s="125" t="s">
        <v>29</v>
      </c>
      <c r="B10" s="47" t="e">
        <f>SUM('2.kiadások össz'!#REF!)</f>
        <v>#REF!</v>
      </c>
      <c r="C10" s="224"/>
      <c r="D10" s="247"/>
      <c r="E10" s="247"/>
      <c r="F10" s="423"/>
      <c r="G10" s="423"/>
      <c r="H10" s="361">
        <f t="shared" si="0"/>
        <v>0</v>
      </c>
    </row>
    <row r="11" spans="1:8" ht="16.5">
      <c r="A11" s="125" t="s">
        <v>30</v>
      </c>
      <c r="B11" s="47" t="e">
        <f>SUM('2.kiadások össz'!#REF!)</f>
        <v>#REF!</v>
      </c>
      <c r="C11" s="224"/>
      <c r="D11" s="247"/>
      <c r="E11" s="247"/>
      <c r="F11" s="423"/>
      <c r="G11" s="423"/>
      <c r="H11" s="361">
        <f t="shared" si="0"/>
        <v>0</v>
      </c>
    </row>
    <row r="12" spans="1:8" ht="16.5">
      <c r="A12" s="122" t="s">
        <v>277</v>
      </c>
      <c r="B12" s="47" t="e">
        <f>SUM('2.kiadások össz'!#REF!)</f>
        <v>#REF!</v>
      </c>
      <c r="C12" s="224">
        <v>1500</v>
      </c>
      <c r="D12" s="247">
        <v>1000</v>
      </c>
      <c r="E12" s="247"/>
      <c r="F12" s="423"/>
      <c r="G12" s="423"/>
      <c r="H12" s="361">
        <f t="shared" si="0"/>
        <v>1000</v>
      </c>
    </row>
    <row r="13" spans="1:8" ht="16.5">
      <c r="A13" s="122" t="s">
        <v>49</v>
      </c>
      <c r="B13" s="47" t="e">
        <f>SUM('2.kiadások össz'!#REF!)</f>
        <v>#REF!</v>
      </c>
      <c r="C13" s="224"/>
      <c r="D13" s="247"/>
      <c r="E13" s="247"/>
      <c r="F13" s="423"/>
      <c r="G13" s="423"/>
      <c r="H13" s="361">
        <f t="shared" si="0"/>
        <v>0</v>
      </c>
    </row>
    <row r="14" spans="1:8" ht="16.5">
      <c r="A14" s="122" t="s">
        <v>50</v>
      </c>
      <c r="B14" s="47" t="e">
        <f>SUM('2.kiadások össz'!#REF!)</f>
        <v>#REF!</v>
      </c>
      <c r="C14" s="224"/>
      <c r="D14" s="247"/>
      <c r="E14" s="247"/>
      <c r="F14" s="423"/>
      <c r="G14" s="423"/>
      <c r="H14" s="361">
        <f t="shared" si="0"/>
        <v>0</v>
      </c>
    </row>
    <row r="15" spans="1:8" ht="32.25">
      <c r="A15" s="122" t="s">
        <v>51</v>
      </c>
      <c r="B15" s="47" t="e">
        <f>SUM('2.kiadások össz'!#REF!)</f>
        <v>#REF!</v>
      </c>
      <c r="C15" s="224"/>
      <c r="D15" s="247"/>
      <c r="E15" s="247"/>
      <c r="F15" s="423"/>
      <c r="G15" s="423"/>
      <c r="H15" s="361">
        <f t="shared" si="0"/>
        <v>0</v>
      </c>
    </row>
    <row r="16" spans="1:8" ht="32.25">
      <c r="A16" s="129" t="s">
        <v>26</v>
      </c>
      <c r="B16" s="47" t="e">
        <f>SUM('2.kiadások össz'!#REF!)</f>
        <v>#REF!</v>
      </c>
      <c r="C16" s="245"/>
      <c r="D16" s="248"/>
      <c r="E16" s="247"/>
      <c r="F16" s="423"/>
      <c r="G16" s="423"/>
      <c r="H16" s="361">
        <f t="shared" si="0"/>
        <v>0</v>
      </c>
    </row>
    <row r="17" spans="1:8" ht="16.5">
      <c r="A17" s="130" t="s">
        <v>16</v>
      </c>
      <c r="B17" s="47" t="e">
        <f>SUM('2.kiadások össz'!#REF!)</f>
        <v>#REF!</v>
      </c>
      <c r="C17" s="224">
        <v>347166</v>
      </c>
      <c r="D17" s="247">
        <v>362013</v>
      </c>
      <c r="E17" s="247"/>
      <c r="F17" s="423">
        <v>-3351</v>
      </c>
      <c r="G17" s="423">
        <v>-10758</v>
      </c>
      <c r="H17" s="361">
        <f t="shared" si="0"/>
        <v>347904</v>
      </c>
    </row>
    <row r="18" spans="1:8" ht="16.5">
      <c r="A18" s="130" t="s">
        <v>17</v>
      </c>
      <c r="B18" s="47" t="e">
        <f>SUM('2.kiadások össz'!#REF!)</f>
        <v>#REF!</v>
      </c>
      <c r="C18" s="224">
        <v>140000</v>
      </c>
      <c r="D18" s="247">
        <v>140000</v>
      </c>
      <c r="E18" s="247"/>
      <c r="F18" s="423"/>
      <c r="G18" s="423"/>
      <c r="H18" s="361">
        <f t="shared" si="0"/>
        <v>140000</v>
      </c>
    </row>
    <row r="19" spans="1:8" ht="24.75" customHeight="1">
      <c r="A19" s="344" t="s">
        <v>6</v>
      </c>
      <c r="B19" s="305" t="e">
        <f>SUM('2.kiadások össz'!#REF!)</f>
        <v>#REF!</v>
      </c>
      <c r="C19" s="351">
        <f aca="true" t="shared" si="1" ref="C19:H19">SUM(C5:C18)</f>
        <v>602083</v>
      </c>
      <c r="D19" s="357">
        <f t="shared" si="1"/>
        <v>571863</v>
      </c>
      <c r="E19" s="357">
        <f t="shared" si="1"/>
        <v>33269</v>
      </c>
      <c r="F19" s="357">
        <f t="shared" si="1"/>
        <v>0</v>
      </c>
      <c r="G19" s="357">
        <f t="shared" si="1"/>
        <v>0</v>
      </c>
      <c r="H19" s="362">
        <f t="shared" si="1"/>
        <v>605132</v>
      </c>
    </row>
    <row r="20" spans="1:11" ht="20.25" customHeight="1">
      <c r="A20" s="125" t="s">
        <v>240</v>
      </c>
      <c r="B20" s="47" t="e">
        <f>SUM('2.kiadások össz'!#REF!)</f>
        <v>#REF!</v>
      </c>
      <c r="C20" s="224">
        <v>1037</v>
      </c>
      <c r="D20" s="249">
        <v>750</v>
      </c>
      <c r="E20" s="247">
        <v>25</v>
      </c>
      <c r="F20" s="423"/>
      <c r="G20" s="423"/>
      <c r="H20" s="361">
        <f>D20+E20+F20+G20</f>
        <v>775</v>
      </c>
      <c r="K20" s="84"/>
    </row>
    <row r="21" spans="1:11" ht="20.25" customHeight="1">
      <c r="A21" s="125" t="s">
        <v>237</v>
      </c>
      <c r="B21" s="47">
        <v>47857</v>
      </c>
      <c r="C21" s="224">
        <v>0</v>
      </c>
      <c r="D21" s="249"/>
      <c r="E21" s="247"/>
      <c r="F21" s="423"/>
      <c r="G21" s="423"/>
      <c r="H21" s="361">
        <f aca="true" t="shared" si="2" ref="H21:H31">D21+E21+F21+G21</f>
        <v>0</v>
      </c>
      <c r="K21" s="84"/>
    </row>
    <row r="22" spans="1:8" ht="16.5">
      <c r="A22" s="125" t="s">
        <v>19</v>
      </c>
      <c r="B22" s="47" t="e">
        <f>SUM('2.kiadások össz'!#REF!)</f>
        <v>#REF!</v>
      </c>
      <c r="C22" s="224"/>
      <c r="D22" s="247"/>
      <c r="E22" s="247"/>
      <c r="F22" s="423"/>
      <c r="G22" s="423"/>
      <c r="H22" s="361">
        <f t="shared" si="2"/>
        <v>0</v>
      </c>
    </row>
    <row r="23" spans="1:8" ht="16.5">
      <c r="A23" s="125" t="s">
        <v>21</v>
      </c>
      <c r="B23" s="47" t="e">
        <f>SUM('2.kiadások össz'!#REF!)</f>
        <v>#REF!</v>
      </c>
      <c r="C23" s="224"/>
      <c r="D23" s="247"/>
      <c r="E23" s="247"/>
      <c r="F23" s="423"/>
      <c r="G23" s="423"/>
      <c r="H23" s="361">
        <f t="shared" si="2"/>
        <v>0</v>
      </c>
    </row>
    <row r="24" spans="1:8" ht="48">
      <c r="A24" s="122" t="s">
        <v>52</v>
      </c>
      <c r="B24" s="47" t="e">
        <f>SUM('2.kiadások össz'!#REF!)</f>
        <v>#REF!</v>
      </c>
      <c r="C24" s="224">
        <v>0</v>
      </c>
      <c r="D24" s="247"/>
      <c r="E24" s="247"/>
      <c r="F24" s="423"/>
      <c r="G24" s="423"/>
      <c r="H24" s="361">
        <f t="shared" si="2"/>
        <v>0</v>
      </c>
    </row>
    <row r="25" spans="1:8" ht="16.5">
      <c r="A25" s="122" t="s">
        <v>278</v>
      </c>
      <c r="B25" s="47"/>
      <c r="C25" s="224"/>
      <c r="D25" s="247"/>
      <c r="E25" s="247"/>
      <c r="F25" s="423"/>
      <c r="G25" s="423"/>
      <c r="H25" s="361">
        <f t="shared" si="2"/>
        <v>0</v>
      </c>
    </row>
    <row r="26" spans="1:8" ht="16.5">
      <c r="A26" s="122" t="s">
        <v>53</v>
      </c>
      <c r="B26" s="47" t="e">
        <f>SUM('2.kiadások össz'!#REF!)</f>
        <v>#REF!</v>
      </c>
      <c r="C26" s="224"/>
      <c r="D26" s="247"/>
      <c r="E26" s="247"/>
      <c r="F26" s="423"/>
      <c r="G26" s="423"/>
      <c r="H26" s="361">
        <f t="shared" si="2"/>
        <v>0</v>
      </c>
    </row>
    <row r="27" spans="1:8" ht="32.25">
      <c r="A27" s="122" t="s">
        <v>54</v>
      </c>
      <c r="B27" s="47" t="e">
        <f>SUM('2.kiadások össz'!#REF!)</f>
        <v>#REF!</v>
      </c>
      <c r="C27" s="224"/>
      <c r="D27" s="247"/>
      <c r="E27" s="247"/>
      <c r="F27" s="423"/>
      <c r="G27" s="423"/>
      <c r="H27" s="361">
        <f t="shared" si="2"/>
        <v>0</v>
      </c>
    </row>
    <row r="28" spans="1:8" ht="16.5">
      <c r="A28" s="122" t="s">
        <v>55</v>
      </c>
      <c r="B28" s="47" t="e">
        <f>SUM('2.kiadások össz'!#REF!)</f>
        <v>#REF!</v>
      </c>
      <c r="C28" s="224">
        <v>844163</v>
      </c>
      <c r="D28" s="247">
        <v>0</v>
      </c>
      <c r="E28" s="247">
        <v>1125596</v>
      </c>
      <c r="F28" s="423"/>
      <c r="G28" s="423"/>
      <c r="H28" s="361">
        <f t="shared" si="2"/>
        <v>1125596</v>
      </c>
    </row>
    <row r="29" spans="1:8" ht="16.5">
      <c r="A29" s="130" t="s">
        <v>33</v>
      </c>
      <c r="B29" s="47" t="e">
        <f>SUM('2.kiadások össz'!#REF!)</f>
        <v>#REF!</v>
      </c>
      <c r="C29" s="224">
        <v>0</v>
      </c>
      <c r="D29" s="247"/>
      <c r="E29" s="247"/>
      <c r="F29" s="423"/>
      <c r="G29" s="423"/>
      <c r="H29" s="361">
        <f t="shared" si="2"/>
        <v>0</v>
      </c>
    </row>
    <row r="30" spans="1:8" ht="16.5">
      <c r="A30" s="130" t="s">
        <v>32</v>
      </c>
      <c r="B30" s="47" t="e">
        <f>SUM('2.kiadások össz'!#REF!)</f>
        <v>#REF!</v>
      </c>
      <c r="C30" s="224"/>
      <c r="D30" s="247"/>
      <c r="E30" s="247"/>
      <c r="F30" s="423"/>
      <c r="G30" s="423"/>
      <c r="H30" s="361">
        <f t="shared" si="2"/>
        <v>0</v>
      </c>
    </row>
    <row r="31" spans="1:8" ht="16.5">
      <c r="A31" s="130" t="s">
        <v>263</v>
      </c>
      <c r="B31" s="47"/>
      <c r="C31" s="224"/>
      <c r="D31" s="247"/>
      <c r="E31" s="247"/>
      <c r="F31" s="423"/>
      <c r="G31" s="423"/>
      <c r="H31" s="361">
        <f t="shared" si="2"/>
        <v>0</v>
      </c>
    </row>
    <row r="32" spans="1:8" ht="32.25">
      <c r="A32" s="354" t="s">
        <v>25</v>
      </c>
      <c r="B32" s="355" t="e">
        <f>SUM('2.kiadások össz'!#REF!)</f>
        <v>#REF!</v>
      </c>
      <c r="C32" s="356"/>
      <c r="D32" s="358"/>
      <c r="E32" s="360"/>
      <c r="F32" s="359"/>
      <c r="G32" s="359"/>
      <c r="H32" s="359"/>
    </row>
    <row r="33" spans="1:8" ht="16.5">
      <c r="A33" s="131" t="s">
        <v>353</v>
      </c>
      <c r="B33" s="47" t="e">
        <f>SUM('2.kiadások össz'!#REF!)</f>
        <v>#REF!</v>
      </c>
      <c r="C33" s="224"/>
      <c r="D33" s="247"/>
      <c r="E33" s="192"/>
      <c r="F33" s="424"/>
      <c r="G33" s="423">
        <v>1000000</v>
      </c>
      <c r="H33" s="361">
        <f>D33+E33+F33+G33</f>
        <v>1000000</v>
      </c>
    </row>
    <row r="34" spans="1:8" ht="16.5">
      <c r="A34" s="131" t="s">
        <v>24</v>
      </c>
      <c r="B34" s="47" t="e">
        <f>SUM('2.kiadások össz'!#REF!)</f>
        <v>#REF!</v>
      </c>
      <c r="C34" s="224"/>
      <c r="D34" s="247"/>
      <c r="E34" s="192"/>
      <c r="F34" s="424"/>
      <c r="G34" s="424"/>
      <c r="H34" s="361">
        <f>D34+E34+F34+G34</f>
        <v>0</v>
      </c>
    </row>
    <row r="35" spans="1:8" ht="16.5">
      <c r="A35" s="131" t="s">
        <v>23</v>
      </c>
      <c r="B35" s="47" t="e">
        <f>SUM('2.kiadások össz'!#REF!)</f>
        <v>#REF!</v>
      </c>
      <c r="C35" s="224"/>
      <c r="D35" s="247"/>
      <c r="E35" s="192"/>
      <c r="F35" s="424"/>
      <c r="G35" s="424"/>
      <c r="H35" s="361">
        <f>D35+E35+F35+G35</f>
        <v>0</v>
      </c>
    </row>
    <row r="36" spans="1:8" ht="24" customHeight="1">
      <c r="A36" s="344" t="s">
        <v>7</v>
      </c>
      <c r="B36" s="353" t="e">
        <f>SUM('2.kiadások össz'!#REF!)</f>
        <v>#REF!</v>
      </c>
      <c r="C36" s="351">
        <f aca="true" t="shared" si="3" ref="C36:H36">SUM(C20:C35)</f>
        <v>845200</v>
      </c>
      <c r="D36" s="357">
        <f t="shared" si="3"/>
        <v>750</v>
      </c>
      <c r="E36" s="357">
        <f t="shared" si="3"/>
        <v>1125621</v>
      </c>
      <c r="F36" s="357">
        <f t="shared" si="3"/>
        <v>0</v>
      </c>
      <c r="G36" s="357">
        <f t="shared" si="3"/>
        <v>1000000</v>
      </c>
      <c r="H36" s="362">
        <f t="shared" si="3"/>
        <v>2126371</v>
      </c>
    </row>
    <row r="37" spans="1:8" ht="36" customHeight="1" thickBot="1">
      <c r="A37" s="132" t="s">
        <v>18</v>
      </c>
      <c r="B37" s="119" t="e">
        <f>SUM('2.kiadások össz'!#REF!)</f>
        <v>#REF!</v>
      </c>
      <c r="C37" s="246">
        <f aca="true" t="shared" si="4" ref="C37:H37">C19+C36</f>
        <v>1447283</v>
      </c>
      <c r="D37" s="250">
        <f t="shared" si="4"/>
        <v>572613</v>
      </c>
      <c r="E37" s="250">
        <f t="shared" si="4"/>
        <v>1158890</v>
      </c>
      <c r="F37" s="250">
        <f t="shared" si="4"/>
        <v>0</v>
      </c>
      <c r="G37" s="250">
        <f t="shared" si="4"/>
        <v>1000000</v>
      </c>
      <c r="H37" s="363">
        <f t="shared" si="4"/>
        <v>2731503</v>
      </c>
    </row>
    <row r="40" ht="12.75">
      <c r="D40" s="49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40" t="s">
        <v>136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5.75">
      <c r="A2" s="440" t="s">
        <v>138</v>
      </c>
      <c r="B2" s="440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5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79"/>
      <c r="Q5" s="79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79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79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79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5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57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58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6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57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58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24"/>
  <sheetViews>
    <sheetView zoomScalePageLayoutView="0" workbookViewId="0" topLeftCell="A73">
      <selection activeCell="K72" sqref="K72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3" width="19.421875" style="0" customWidth="1"/>
    <col min="4" max="6" width="21.140625" style="0" customWidth="1"/>
    <col min="7" max="7" width="18.8515625" style="0" customWidth="1"/>
  </cols>
  <sheetData>
    <row r="1" spans="1:3" ht="13.5" customHeight="1">
      <c r="A1" s="440" t="s">
        <v>136</v>
      </c>
      <c r="B1" s="438"/>
      <c r="C1" s="438"/>
    </row>
    <row r="2" spans="1:3" ht="13.5" customHeight="1">
      <c r="A2" s="440" t="s">
        <v>316</v>
      </c>
      <c r="B2" s="438"/>
      <c r="C2" s="438"/>
    </row>
    <row r="3" spans="1:3" ht="15.75" thickBot="1">
      <c r="A3" s="2"/>
      <c r="B3" s="2"/>
      <c r="C3" s="2"/>
    </row>
    <row r="4" spans="1:7" ht="13.5" thickBot="1">
      <c r="A4" s="451" t="s">
        <v>140</v>
      </c>
      <c r="B4" s="384"/>
      <c r="C4" s="385"/>
      <c r="D4" s="386"/>
      <c r="E4" s="425"/>
      <c r="F4" s="425"/>
      <c r="G4" s="387"/>
    </row>
    <row r="5" spans="1:7" ht="26.25" thickBot="1">
      <c r="A5" s="452"/>
      <c r="B5" s="369" t="s">
        <v>317</v>
      </c>
      <c r="C5" s="369" t="s">
        <v>318</v>
      </c>
      <c r="D5" s="346" t="s">
        <v>334</v>
      </c>
      <c r="E5" s="336" t="s">
        <v>342</v>
      </c>
      <c r="F5" s="336" t="s">
        <v>349</v>
      </c>
      <c r="G5" s="264" t="s">
        <v>335</v>
      </c>
    </row>
    <row r="6" spans="1:7" ht="16.5">
      <c r="A6" s="125" t="s">
        <v>31</v>
      </c>
      <c r="B6" s="388">
        <v>20967</v>
      </c>
      <c r="C6" s="370">
        <v>17634</v>
      </c>
      <c r="D6" s="396">
        <v>1056</v>
      </c>
      <c r="E6" s="426">
        <v>3000</v>
      </c>
      <c r="F6" s="426"/>
      <c r="G6" s="389">
        <f>C6+D6+E6+F6</f>
        <v>21690</v>
      </c>
    </row>
    <row r="7" spans="1:7" ht="16.5">
      <c r="A7" s="125" t="s">
        <v>27</v>
      </c>
      <c r="B7" s="364">
        <v>2794</v>
      </c>
      <c r="C7" s="349">
        <v>1994</v>
      </c>
      <c r="D7" s="210">
        <v>634</v>
      </c>
      <c r="E7" s="224">
        <v>351</v>
      </c>
      <c r="F7" s="426"/>
      <c r="G7" s="389">
        <f aca="true" t="shared" si="0" ref="G7:G19">C7+D7+E7+F7</f>
        <v>2979</v>
      </c>
    </row>
    <row r="8" spans="1:7" ht="16.5">
      <c r="A8" s="125" t="s">
        <v>28</v>
      </c>
      <c r="B8" s="364">
        <v>42700</v>
      </c>
      <c r="C8" s="349">
        <v>44507</v>
      </c>
      <c r="D8" s="210">
        <v>4737</v>
      </c>
      <c r="E8" s="224"/>
      <c r="F8" s="426">
        <v>10758</v>
      </c>
      <c r="G8" s="389">
        <f t="shared" si="0"/>
        <v>60002</v>
      </c>
    </row>
    <row r="9" spans="1:7" ht="45.75" customHeight="1">
      <c r="A9" s="125" t="s">
        <v>169</v>
      </c>
      <c r="B9" s="364">
        <v>17440</v>
      </c>
      <c r="C9" s="349">
        <v>70</v>
      </c>
      <c r="D9" s="210">
        <v>17331</v>
      </c>
      <c r="E9" s="224">
        <v>2534</v>
      </c>
      <c r="F9" s="426"/>
      <c r="G9" s="389">
        <f t="shared" si="0"/>
        <v>19935</v>
      </c>
    </row>
    <row r="10" spans="1:7" ht="45.75" customHeight="1">
      <c r="A10" s="125" t="s">
        <v>228</v>
      </c>
      <c r="B10" s="364">
        <v>29516</v>
      </c>
      <c r="C10" s="349">
        <v>4645</v>
      </c>
      <c r="D10" s="210">
        <v>9511</v>
      </c>
      <c r="E10" s="224">
        <v>-2534</v>
      </c>
      <c r="F10" s="426"/>
      <c r="G10" s="389">
        <f t="shared" si="0"/>
        <v>11622</v>
      </c>
    </row>
    <row r="11" spans="1:7" ht="16.5">
      <c r="A11" s="125" t="s">
        <v>29</v>
      </c>
      <c r="B11" s="364">
        <v>0</v>
      </c>
      <c r="C11" s="349"/>
      <c r="D11" s="210"/>
      <c r="E11" s="224"/>
      <c r="F11" s="426"/>
      <c r="G11" s="389">
        <f t="shared" si="0"/>
        <v>0</v>
      </c>
    </row>
    <row r="12" spans="1:7" ht="16.5">
      <c r="A12" s="125" t="s">
        <v>30</v>
      </c>
      <c r="B12" s="364">
        <v>0</v>
      </c>
      <c r="C12" s="349"/>
      <c r="D12" s="210"/>
      <c r="E12" s="224"/>
      <c r="F12" s="426"/>
      <c r="G12" s="389">
        <f t="shared" si="0"/>
        <v>0</v>
      </c>
    </row>
    <row r="13" spans="1:7" ht="16.5">
      <c r="A13" s="122" t="s">
        <v>277</v>
      </c>
      <c r="B13" s="364">
        <v>1500</v>
      </c>
      <c r="C13" s="349">
        <v>1000</v>
      </c>
      <c r="D13" s="210"/>
      <c r="E13" s="224"/>
      <c r="F13" s="426"/>
      <c r="G13" s="389">
        <f t="shared" si="0"/>
        <v>1000</v>
      </c>
    </row>
    <row r="14" spans="1:7" ht="16.5">
      <c r="A14" s="122" t="s">
        <v>49</v>
      </c>
      <c r="B14" s="364">
        <v>0</v>
      </c>
      <c r="C14" s="349"/>
      <c r="D14" s="210"/>
      <c r="E14" s="224"/>
      <c r="F14" s="426"/>
      <c r="G14" s="389">
        <f t="shared" si="0"/>
        <v>0</v>
      </c>
    </row>
    <row r="15" spans="1:7" ht="32.25">
      <c r="A15" s="122" t="s">
        <v>50</v>
      </c>
      <c r="B15" s="364">
        <v>0</v>
      </c>
      <c r="C15" s="349"/>
      <c r="D15" s="210"/>
      <c r="E15" s="224"/>
      <c r="F15" s="426"/>
      <c r="G15" s="389">
        <f t="shared" si="0"/>
        <v>0</v>
      </c>
    </row>
    <row r="16" spans="1:7" ht="32.25">
      <c r="A16" s="122" t="s">
        <v>51</v>
      </c>
      <c r="B16" s="364"/>
      <c r="C16" s="349"/>
      <c r="D16" s="210"/>
      <c r="E16" s="224"/>
      <c r="F16" s="426"/>
      <c r="G16" s="389">
        <f t="shared" si="0"/>
        <v>0</v>
      </c>
    </row>
    <row r="17" spans="1:7" ht="32.25">
      <c r="A17" s="133" t="s">
        <v>26</v>
      </c>
      <c r="B17" s="365"/>
      <c r="C17" s="430"/>
      <c r="D17" s="210"/>
      <c r="E17" s="224"/>
      <c r="F17" s="426"/>
      <c r="G17" s="389">
        <f t="shared" si="0"/>
        <v>0</v>
      </c>
    </row>
    <row r="18" spans="1:7" ht="16.5">
      <c r="A18" s="130" t="s">
        <v>16</v>
      </c>
      <c r="B18" s="364">
        <v>347166</v>
      </c>
      <c r="C18" s="349">
        <v>362013</v>
      </c>
      <c r="D18" s="210"/>
      <c r="E18" s="224">
        <v>-3351</v>
      </c>
      <c r="F18" s="426">
        <v>-10758</v>
      </c>
      <c r="G18" s="389">
        <f t="shared" si="0"/>
        <v>347904</v>
      </c>
    </row>
    <row r="19" spans="1:7" ht="16.5">
      <c r="A19" s="130" t="s">
        <v>17</v>
      </c>
      <c r="B19" s="364">
        <v>140000</v>
      </c>
      <c r="C19" s="349">
        <v>140000</v>
      </c>
      <c r="D19" s="210"/>
      <c r="E19" s="224"/>
      <c r="F19" s="426"/>
      <c r="G19" s="389">
        <f t="shared" si="0"/>
        <v>140000</v>
      </c>
    </row>
    <row r="20" spans="1:7" ht="15.75">
      <c r="A20" s="344" t="s">
        <v>6</v>
      </c>
      <c r="B20" s="351">
        <f aca="true" t="shared" si="1" ref="B20:G20">SUM(B6:B19)</f>
        <v>602083</v>
      </c>
      <c r="C20" s="352">
        <f t="shared" si="1"/>
        <v>571863</v>
      </c>
      <c r="D20" s="351">
        <f t="shared" si="1"/>
        <v>33269</v>
      </c>
      <c r="E20" s="351">
        <f t="shared" si="1"/>
        <v>0</v>
      </c>
      <c r="F20" s="351">
        <f t="shared" si="1"/>
        <v>0</v>
      </c>
      <c r="G20" s="431">
        <f t="shared" si="1"/>
        <v>605132</v>
      </c>
    </row>
    <row r="21" spans="1:7" ht="16.5">
      <c r="A21" s="125" t="s">
        <v>241</v>
      </c>
      <c r="B21" s="364">
        <v>1037</v>
      </c>
      <c r="C21" s="349">
        <v>750</v>
      </c>
      <c r="D21" s="210">
        <v>25</v>
      </c>
      <c r="E21" s="224"/>
      <c r="F21" s="224"/>
      <c r="G21" s="380">
        <f>C21+D21+E21+F21</f>
        <v>775</v>
      </c>
    </row>
    <row r="22" spans="1:7" ht="32.25">
      <c r="A22" s="125" t="s">
        <v>237</v>
      </c>
      <c r="B22" s="364">
        <v>0</v>
      </c>
      <c r="C22" s="349"/>
      <c r="D22" s="210"/>
      <c r="E22" s="224"/>
      <c r="F22" s="224"/>
      <c r="G22" s="380">
        <f aca="true" t="shared" si="2" ref="G22:G36">C22+D22+E22+F22</f>
        <v>0</v>
      </c>
    </row>
    <row r="23" spans="1:7" ht="16.5">
      <c r="A23" s="125" t="s">
        <v>19</v>
      </c>
      <c r="B23" s="364">
        <v>0</v>
      </c>
      <c r="C23" s="349"/>
      <c r="D23" s="210"/>
      <c r="E23" s="224"/>
      <c r="F23" s="224"/>
      <c r="G23" s="380">
        <f t="shared" si="2"/>
        <v>0</v>
      </c>
    </row>
    <row r="24" spans="1:7" ht="16.5">
      <c r="A24" s="125" t="s">
        <v>21</v>
      </c>
      <c r="B24" s="364">
        <v>0</v>
      </c>
      <c r="C24" s="349"/>
      <c r="D24" s="210"/>
      <c r="E24" s="224"/>
      <c r="F24" s="224"/>
      <c r="G24" s="380">
        <f t="shared" si="2"/>
        <v>0</v>
      </c>
    </row>
    <row r="25" spans="1:7" ht="48">
      <c r="A25" s="122" t="s">
        <v>52</v>
      </c>
      <c r="B25" s="364">
        <v>0</v>
      </c>
      <c r="C25" s="349"/>
      <c r="D25" s="210"/>
      <c r="E25" s="224"/>
      <c r="F25" s="224"/>
      <c r="G25" s="380">
        <f t="shared" si="2"/>
        <v>0</v>
      </c>
    </row>
    <row r="26" spans="1:7" ht="16.5">
      <c r="A26" s="122" t="s">
        <v>279</v>
      </c>
      <c r="B26" s="364"/>
      <c r="C26" s="349"/>
      <c r="D26" s="210"/>
      <c r="E26" s="224"/>
      <c r="F26" s="224"/>
      <c r="G26" s="380">
        <f t="shared" si="2"/>
        <v>0</v>
      </c>
    </row>
    <row r="27" spans="1:7" ht="16.5">
      <c r="A27" s="122" t="s">
        <v>53</v>
      </c>
      <c r="B27" s="364">
        <v>0</v>
      </c>
      <c r="C27" s="349"/>
      <c r="D27" s="210"/>
      <c r="E27" s="224"/>
      <c r="F27" s="224"/>
      <c r="G27" s="380">
        <f t="shared" si="2"/>
        <v>0</v>
      </c>
    </row>
    <row r="28" spans="1:7" ht="32.25">
      <c r="A28" s="122" t="s">
        <v>54</v>
      </c>
      <c r="B28" s="364">
        <v>0</v>
      </c>
      <c r="C28" s="349"/>
      <c r="D28" s="210"/>
      <c r="E28" s="224"/>
      <c r="F28" s="224"/>
      <c r="G28" s="380">
        <f t="shared" si="2"/>
        <v>0</v>
      </c>
    </row>
    <row r="29" spans="1:7" ht="32.25">
      <c r="A29" s="122" t="s">
        <v>55</v>
      </c>
      <c r="B29" s="364">
        <v>844163</v>
      </c>
      <c r="C29" s="349"/>
      <c r="D29" s="210">
        <v>1125596</v>
      </c>
      <c r="E29" s="224"/>
      <c r="F29" s="224"/>
      <c r="G29" s="380">
        <f t="shared" si="2"/>
        <v>1125596</v>
      </c>
    </row>
    <row r="30" spans="1:7" ht="16.5">
      <c r="A30" s="130" t="s">
        <v>33</v>
      </c>
      <c r="B30" s="364"/>
      <c r="C30" s="349"/>
      <c r="D30" s="210"/>
      <c r="E30" s="224"/>
      <c r="F30" s="224"/>
      <c r="G30" s="380">
        <f t="shared" si="2"/>
        <v>0</v>
      </c>
    </row>
    <row r="31" spans="1:7" ht="16.5">
      <c r="A31" s="130" t="s">
        <v>32</v>
      </c>
      <c r="B31" s="364"/>
      <c r="C31" s="349"/>
      <c r="D31" s="210"/>
      <c r="E31" s="224"/>
      <c r="F31" s="224"/>
      <c r="G31" s="380">
        <f t="shared" si="2"/>
        <v>0</v>
      </c>
    </row>
    <row r="32" spans="1:7" ht="16.5">
      <c r="A32" s="130" t="s">
        <v>247</v>
      </c>
      <c r="B32" s="364">
        <v>0</v>
      </c>
      <c r="C32" s="349"/>
      <c r="D32" s="210"/>
      <c r="E32" s="224"/>
      <c r="F32" s="224"/>
      <c r="G32" s="380">
        <f t="shared" si="2"/>
        <v>0</v>
      </c>
    </row>
    <row r="33" spans="1:7" ht="32.25">
      <c r="A33" s="378" t="s">
        <v>25</v>
      </c>
      <c r="B33" s="379"/>
      <c r="C33" s="432"/>
      <c r="D33" s="397"/>
      <c r="E33" s="427"/>
      <c r="F33" s="427"/>
      <c r="G33" s="429">
        <f t="shared" si="2"/>
        <v>0</v>
      </c>
    </row>
    <row r="34" spans="1:7" ht="16.5">
      <c r="A34" s="131" t="s">
        <v>353</v>
      </c>
      <c r="B34" s="364"/>
      <c r="C34" s="349"/>
      <c r="D34" s="210"/>
      <c r="E34" s="224"/>
      <c r="F34" s="224">
        <v>1000000</v>
      </c>
      <c r="G34" s="380">
        <f t="shared" si="2"/>
        <v>1000000</v>
      </c>
    </row>
    <row r="35" spans="1:7" ht="16.5">
      <c r="A35" s="131" t="s">
        <v>24</v>
      </c>
      <c r="B35" s="364"/>
      <c r="C35" s="349"/>
      <c r="D35" s="210"/>
      <c r="E35" s="224"/>
      <c r="F35" s="224"/>
      <c r="G35" s="380">
        <f t="shared" si="2"/>
        <v>0</v>
      </c>
    </row>
    <row r="36" spans="1:7" ht="16.5">
      <c r="A36" s="131" t="s">
        <v>23</v>
      </c>
      <c r="B36" s="364"/>
      <c r="C36" s="349"/>
      <c r="D36" s="210"/>
      <c r="E36" s="224"/>
      <c r="F36" s="224"/>
      <c r="G36" s="380">
        <f t="shared" si="2"/>
        <v>0</v>
      </c>
    </row>
    <row r="37" spans="1:7" ht="31.5" customHeight="1">
      <c r="A37" s="344" t="s">
        <v>7</v>
      </c>
      <c r="B37" s="368">
        <f aca="true" t="shared" si="3" ref="B37:G37">SUM(B21:B36)</f>
        <v>845200</v>
      </c>
      <c r="C37" s="433">
        <f t="shared" si="3"/>
        <v>750</v>
      </c>
      <c r="D37" s="368">
        <f t="shared" si="3"/>
        <v>1125621</v>
      </c>
      <c r="E37" s="368">
        <f t="shared" si="3"/>
        <v>0</v>
      </c>
      <c r="F37" s="368">
        <f t="shared" si="3"/>
        <v>1000000</v>
      </c>
      <c r="G37" s="367">
        <f t="shared" si="3"/>
        <v>2126371</v>
      </c>
    </row>
    <row r="38" spans="1:7" ht="31.5" customHeight="1" thickBot="1">
      <c r="A38" s="132" t="s">
        <v>18</v>
      </c>
      <c r="B38" s="366">
        <f aca="true" t="shared" si="4" ref="B38:G38">B20+B37</f>
        <v>1447283</v>
      </c>
      <c r="C38" s="434">
        <f t="shared" si="4"/>
        <v>572613</v>
      </c>
      <c r="D38" s="366">
        <f t="shared" si="4"/>
        <v>1158890</v>
      </c>
      <c r="E38" s="366">
        <f t="shared" si="4"/>
        <v>0</v>
      </c>
      <c r="F38" s="366">
        <f t="shared" si="4"/>
        <v>1000000</v>
      </c>
      <c r="G38" s="435">
        <f t="shared" si="4"/>
        <v>2731503</v>
      </c>
    </row>
    <row r="39" spans="1:3" ht="18.75">
      <c r="A39" s="54"/>
      <c r="B39" s="2"/>
      <c r="C39" s="2"/>
    </row>
    <row r="40" spans="1:3" ht="15.75" thickBot="1">
      <c r="A40" s="2"/>
      <c r="B40" s="2"/>
      <c r="C40" s="2"/>
    </row>
    <row r="41" spans="1:7" ht="26.25" thickBot="1">
      <c r="A41" s="449" t="s">
        <v>47</v>
      </c>
      <c r="B41" s="260" t="s">
        <v>319</v>
      </c>
      <c r="C41" s="369" t="s">
        <v>318</v>
      </c>
      <c r="D41" s="257" t="s">
        <v>334</v>
      </c>
      <c r="E41" s="257" t="s">
        <v>342</v>
      </c>
      <c r="F41" s="257" t="s">
        <v>350</v>
      </c>
      <c r="G41" s="383" t="s">
        <v>335</v>
      </c>
    </row>
    <row r="42" spans="1:7" ht="15">
      <c r="A42" s="450"/>
      <c r="B42" s="259"/>
      <c r="C42" s="370"/>
      <c r="D42" s="382"/>
      <c r="E42" s="428"/>
      <c r="F42" s="428"/>
      <c r="G42" s="390">
        <f>C42+D42+E42+F42</f>
        <v>0</v>
      </c>
    </row>
    <row r="43" spans="1:7" ht="16.5">
      <c r="A43" s="251" t="s">
        <v>34</v>
      </c>
      <c r="B43" s="249"/>
      <c r="C43" s="349"/>
      <c r="D43" s="192"/>
      <c r="E43" s="428"/>
      <c r="F43" s="428"/>
      <c r="G43" s="390">
        <f aca="true" t="shared" si="5" ref="G43:G55">C43+D43+E43+F43</f>
        <v>0</v>
      </c>
    </row>
    <row r="44" spans="1:7" ht="16.5">
      <c r="A44" s="191" t="s">
        <v>123</v>
      </c>
      <c r="B44" s="249"/>
      <c r="C44" s="349"/>
      <c r="D44" s="192"/>
      <c r="E44" s="428"/>
      <c r="F44" s="428"/>
      <c r="G44" s="390">
        <f t="shared" si="5"/>
        <v>0</v>
      </c>
    </row>
    <row r="45" spans="1:7" ht="16.5">
      <c r="A45" s="191" t="s">
        <v>173</v>
      </c>
      <c r="B45" s="249">
        <v>37800</v>
      </c>
      <c r="C45" s="349">
        <v>37800</v>
      </c>
      <c r="D45" s="192"/>
      <c r="E45" s="428"/>
      <c r="F45" s="428"/>
      <c r="G45" s="390">
        <f t="shared" si="5"/>
        <v>37800</v>
      </c>
    </row>
    <row r="46" spans="1:7" ht="16.5">
      <c r="A46" s="191" t="s">
        <v>35</v>
      </c>
      <c r="B46" s="249">
        <v>100782</v>
      </c>
      <c r="C46" s="349">
        <v>116838</v>
      </c>
      <c r="D46" s="192"/>
      <c r="E46" s="428"/>
      <c r="F46" s="428"/>
      <c r="G46" s="390">
        <f t="shared" si="5"/>
        <v>116838</v>
      </c>
    </row>
    <row r="47" spans="1:7" ht="16.5">
      <c r="A47" s="191" t="s">
        <v>2</v>
      </c>
      <c r="B47" s="249">
        <v>0</v>
      </c>
      <c r="C47" s="349"/>
      <c r="D47" s="192"/>
      <c r="E47" s="428"/>
      <c r="F47" s="428"/>
      <c r="G47" s="390">
        <f t="shared" si="5"/>
        <v>0</v>
      </c>
    </row>
    <row r="48" spans="1:7" ht="16.5">
      <c r="A48" s="191" t="s">
        <v>272</v>
      </c>
      <c r="B48" s="249"/>
      <c r="C48" s="349"/>
      <c r="D48" s="192"/>
      <c r="E48" s="428"/>
      <c r="F48" s="428"/>
      <c r="G48" s="390">
        <f t="shared" si="5"/>
        <v>0</v>
      </c>
    </row>
    <row r="49" spans="1:7" ht="16.5">
      <c r="A49" s="191" t="s">
        <v>156</v>
      </c>
      <c r="B49" s="249">
        <v>0</v>
      </c>
      <c r="C49" s="349"/>
      <c r="D49" s="192"/>
      <c r="E49" s="428"/>
      <c r="F49" s="428"/>
      <c r="G49" s="390">
        <f t="shared" si="5"/>
        <v>0</v>
      </c>
    </row>
    <row r="50" spans="1:7" ht="16.5">
      <c r="A50" s="191" t="s">
        <v>244</v>
      </c>
      <c r="B50" s="249">
        <v>140000</v>
      </c>
      <c r="C50" s="349">
        <v>140000</v>
      </c>
      <c r="D50" s="192"/>
      <c r="E50" s="428"/>
      <c r="F50" s="428"/>
      <c r="G50" s="390">
        <f t="shared" si="5"/>
        <v>140000</v>
      </c>
    </row>
    <row r="51" spans="1:7" ht="15.75">
      <c r="A51" s="252" t="s">
        <v>9</v>
      </c>
      <c r="B51" s="249">
        <v>0</v>
      </c>
      <c r="C51" s="349"/>
      <c r="D51" s="192"/>
      <c r="E51" s="428"/>
      <c r="F51" s="428"/>
      <c r="G51" s="390">
        <f t="shared" si="5"/>
        <v>0</v>
      </c>
    </row>
    <row r="52" spans="1:7" ht="15.75">
      <c r="A52" s="252" t="s">
        <v>10</v>
      </c>
      <c r="B52" s="249">
        <v>0</v>
      </c>
      <c r="C52" s="349"/>
      <c r="D52" s="192"/>
      <c r="E52" s="428"/>
      <c r="F52" s="428"/>
      <c r="G52" s="390">
        <f t="shared" si="5"/>
        <v>0</v>
      </c>
    </row>
    <row r="53" spans="1:7" ht="15.75">
      <c r="A53" s="252" t="s">
        <v>11</v>
      </c>
      <c r="B53" s="249">
        <v>0</v>
      </c>
      <c r="C53" s="349"/>
      <c r="D53" s="192"/>
      <c r="E53" s="428"/>
      <c r="F53" s="428"/>
      <c r="G53" s="390">
        <f t="shared" si="5"/>
        <v>0</v>
      </c>
    </row>
    <row r="54" spans="1:7" ht="48">
      <c r="A54" s="191" t="s">
        <v>0</v>
      </c>
      <c r="B54" s="249">
        <v>0</v>
      </c>
      <c r="C54" s="349"/>
      <c r="D54" s="192"/>
      <c r="E54" s="428"/>
      <c r="F54" s="428"/>
      <c r="G54" s="390">
        <f t="shared" si="5"/>
        <v>0</v>
      </c>
    </row>
    <row r="55" spans="1:7" ht="48">
      <c r="A55" s="253" t="s">
        <v>142</v>
      </c>
      <c r="B55" s="249">
        <v>0</v>
      </c>
      <c r="C55" s="349"/>
      <c r="D55" s="192"/>
      <c r="E55" s="428"/>
      <c r="F55" s="428"/>
      <c r="G55" s="390">
        <f t="shared" si="5"/>
        <v>0</v>
      </c>
    </row>
    <row r="56" spans="1:7" ht="15.75">
      <c r="A56" s="372" t="s">
        <v>39</v>
      </c>
      <c r="B56" s="373">
        <f>SUM(B43:B55)</f>
        <v>278582</v>
      </c>
      <c r="C56" s="374">
        <f>C44+C45+C46+C49+C50+C55</f>
        <v>294638</v>
      </c>
      <c r="D56" s="373">
        <f>D44+D45+D46+D49+D50+D55</f>
        <v>0</v>
      </c>
      <c r="E56" s="373">
        <f>E44+E45+E46+E49+E50+E55</f>
        <v>0</v>
      </c>
      <c r="F56" s="373">
        <f>F44+F45+F46+F49+F50+F55</f>
        <v>0</v>
      </c>
      <c r="G56" s="381">
        <f>G44+G45+G46+G49+G50+G55</f>
        <v>294638</v>
      </c>
    </row>
    <row r="57" spans="1:7" ht="16.5">
      <c r="A57" s="375" t="s">
        <v>42</v>
      </c>
      <c r="B57" s="376"/>
      <c r="C57" s="377"/>
      <c r="D57" s="192"/>
      <c r="E57" s="424"/>
      <c r="F57" s="424"/>
      <c r="G57" s="361">
        <f>C57+D57+E57+F57</f>
        <v>0</v>
      </c>
    </row>
    <row r="58" spans="1:7" ht="16.5">
      <c r="A58" s="375" t="s">
        <v>43</v>
      </c>
      <c r="B58" s="376"/>
      <c r="C58" s="377"/>
      <c r="D58" s="192"/>
      <c r="E58" s="424"/>
      <c r="F58" s="424"/>
      <c r="G58" s="361">
        <f>C58+D58+E58+F58</f>
        <v>0</v>
      </c>
    </row>
    <row r="59" spans="1:7" ht="16.5">
      <c r="A59" s="255" t="s">
        <v>12</v>
      </c>
      <c r="B59" s="376"/>
      <c r="C59" s="377"/>
      <c r="D59" s="192"/>
      <c r="E59" s="424"/>
      <c r="F59" s="424"/>
      <c r="G59" s="361">
        <f>C59+D59+E59+F59</f>
        <v>0</v>
      </c>
    </row>
    <row r="60" spans="1:7" ht="32.25">
      <c r="A60" s="251" t="s">
        <v>37</v>
      </c>
      <c r="B60" s="249">
        <v>44727</v>
      </c>
      <c r="C60" s="349"/>
      <c r="D60" s="247">
        <v>33269</v>
      </c>
      <c r="E60" s="423"/>
      <c r="F60" s="423"/>
      <c r="G60" s="361">
        <f>C60+D60+E60+F60</f>
        <v>33269</v>
      </c>
    </row>
    <row r="61" spans="1:7" ht="15.75">
      <c r="A61" s="371" t="s">
        <v>6</v>
      </c>
      <c r="B61" s="357">
        <f aca="true" t="shared" si="6" ref="B61:G61">B56+B57+B58+B59+B60</f>
        <v>323309</v>
      </c>
      <c r="C61" s="352">
        <f t="shared" si="6"/>
        <v>294638</v>
      </c>
      <c r="D61" s="357">
        <f t="shared" si="6"/>
        <v>33269</v>
      </c>
      <c r="E61" s="357">
        <f t="shared" si="6"/>
        <v>0</v>
      </c>
      <c r="F61" s="357">
        <f t="shared" si="6"/>
        <v>0</v>
      </c>
      <c r="G61" s="362">
        <f t="shared" si="6"/>
        <v>327907</v>
      </c>
    </row>
    <row r="62" spans="1:7" ht="16.5">
      <c r="A62" s="191" t="s">
        <v>122</v>
      </c>
      <c r="B62" s="249">
        <v>0</v>
      </c>
      <c r="C62" s="349"/>
      <c r="D62" s="192"/>
      <c r="E62" s="424"/>
      <c r="F62" s="424"/>
      <c r="G62" s="361">
        <f>C62+D62+E62+F62</f>
        <v>0</v>
      </c>
    </row>
    <row r="63" spans="1:7" ht="16.5">
      <c r="A63" s="191" t="s">
        <v>130</v>
      </c>
      <c r="B63" s="249">
        <v>279524</v>
      </c>
      <c r="C63" s="349">
        <v>277975</v>
      </c>
      <c r="D63" s="192"/>
      <c r="E63" s="424"/>
      <c r="F63" s="424"/>
      <c r="G63" s="361">
        <f aca="true" t="shared" si="7" ref="G63:G70">C63+D63+E63+F63</f>
        <v>277975</v>
      </c>
    </row>
    <row r="64" spans="1:7" ht="16.5">
      <c r="A64" s="191" t="s">
        <v>15</v>
      </c>
      <c r="B64" s="249"/>
      <c r="C64" s="349"/>
      <c r="D64" s="192"/>
      <c r="E64" s="424"/>
      <c r="F64" s="424"/>
      <c r="G64" s="361">
        <f t="shared" si="7"/>
        <v>0</v>
      </c>
    </row>
    <row r="65" spans="1:7" ht="16.5">
      <c r="A65" s="191" t="s">
        <v>92</v>
      </c>
      <c r="B65" s="249"/>
      <c r="C65" s="349"/>
      <c r="D65" s="192"/>
      <c r="E65" s="424"/>
      <c r="F65" s="424"/>
      <c r="G65" s="361">
        <f t="shared" si="7"/>
        <v>0</v>
      </c>
    </row>
    <row r="66" spans="1:7" ht="32.25">
      <c r="A66" s="191" t="s">
        <v>3</v>
      </c>
      <c r="B66" s="249">
        <v>0</v>
      </c>
      <c r="C66" s="349"/>
      <c r="D66" s="192"/>
      <c r="E66" s="424"/>
      <c r="F66" s="424"/>
      <c r="G66" s="361">
        <f t="shared" si="7"/>
        <v>0</v>
      </c>
    </row>
    <row r="67" spans="1:7" ht="32.25">
      <c r="A67" s="191" t="s">
        <v>170</v>
      </c>
      <c r="B67" s="249"/>
      <c r="C67" s="349"/>
      <c r="D67" s="192"/>
      <c r="E67" s="424"/>
      <c r="F67" s="424"/>
      <c r="G67" s="361">
        <f t="shared" si="7"/>
        <v>0</v>
      </c>
    </row>
    <row r="68" spans="1:7" ht="32.25">
      <c r="A68" s="191" t="s">
        <v>8</v>
      </c>
      <c r="B68" s="249"/>
      <c r="C68" s="349"/>
      <c r="D68" s="192"/>
      <c r="E68" s="424"/>
      <c r="F68" s="424"/>
      <c r="G68" s="361">
        <f t="shared" si="7"/>
        <v>0</v>
      </c>
    </row>
    <row r="69" spans="1:7" ht="16.5">
      <c r="A69" s="251" t="s">
        <v>1</v>
      </c>
      <c r="B69" s="249"/>
      <c r="C69" s="349"/>
      <c r="D69" s="192"/>
      <c r="E69" s="424"/>
      <c r="F69" s="424"/>
      <c r="G69" s="361">
        <f t="shared" si="7"/>
        <v>0</v>
      </c>
    </row>
    <row r="70" spans="1:7" ht="16.5">
      <c r="A70" s="254" t="s">
        <v>5</v>
      </c>
      <c r="B70" s="249"/>
      <c r="C70" s="349"/>
      <c r="D70" s="192"/>
      <c r="E70" s="424"/>
      <c r="F70" s="424"/>
      <c r="G70" s="361">
        <f t="shared" si="7"/>
        <v>0</v>
      </c>
    </row>
    <row r="71" spans="1:7" ht="15.75">
      <c r="A71" s="372" t="s">
        <v>38</v>
      </c>
      <c r="B71" s="373">
        <f aca="true" t="shared" si="8" ref="B71:G71">B62+B63+B66+B70</f>
        <v>279524</v>
      </c>
      <c r="C71" s="374">
        <f t="shared" si="8"/>
        <v>277975</v>
      </c>
      <c r="D71" s="373">
        <f t="shared" si="8"/>
        <v>0</v>
      </c>
      <c r="E71" s="373">
        <f t="shared" si="8"/>
        <v>0</v>
      </c>
      <c r="F71" s="373">
        <f t="shared" si="8"/>
        <v>0</v>
      </c>
      <c r="G71" s="381">
        <f t="shared" si="8"/>
        <v>277975</v>
      </c>
    </row>
    <row r="72" spans="1:7" ht="16.5">
      <c r="A72" s="375" t="s">
        <v>44</v>
      </c>
      <c r="B72" s="376"/>
      <c r="C72" s="377"/>
      <c r="D72" s="192"/>
      <c r="E72" s="424"/>
      <c r="F72" s="424"/>
      <c r="G72" s="361">
        <f>C72+D72+E72+F72</f>
        <v>0</v>
      </c>
    </row>
    <row r="73" spans="1:7" ht="16.5">
      <c r="A73" s="375" t="s">
        <v>45</v>
      </c>
      <c r="B73" s="376"/>
      <c r="C73" s="377"/>
      <c r="D73" s="192"/>
      <c r="E73" s="424"/>
      <c r="F73" s="424"/>
      <c r="G73" s="361">
        <f aca="true" t="shared" si="9" ref="G73:G79">C73+D73+E73+F73</f>
        <v>0</v>
      </c>
    </row>
    <row r="74" spans="1:7" ht="16.5">
      <c r="A74" s="255" t="s">
        <v>13</v>
      </c>
      <c r="B74" s="376"/>
      <c r="C74" s="377"/>
      <c r="D74" s="192"/>
      <c r="E74" s="424"/>
      <c r="F74" s="424"/>
      <c r="G74" s="361">
        <f t="shared" si="9"/>
        <v>0</v>
      </c>
    </row>
    <row r="75" spans="1:7" ht="32.25">
      <c r="A75" s="191" t="s">
        <v>41</v>
      </c>
      <c r="B75" s="376">
        <v>844450</v>
      </c>
      <c r="C75" s="377"/>
      <c r="D75" s="247">
        <v>1125621</v>
      </c>
      <c r="E75" s="423"/>
      <c r="F75" s="423"/>
      <c r="G75" s="361">
        <f t="shared" si="9"/>
        <v>1125621</v>
      </c>
    </row>
    <row r="76" spans="1:7" ht="16.5">
      <c r="A76" s="191" t="s">
        <v>248</v>
      </c>
      <c r="B76" s="249">
        <v>0</v>
      </c>
      <c r="C76" s="349"/>
      <c r="D76" s="192"/>
      <c r="E76" s="424"/>
      <c r="F76" s="423">
        <v>1000000</v>
      </c>
      <c r="G76" s="361">
        <f t="shared" si="9"/>
        <v>1000000</v>
      </c>
    </row>
    <row r="77" spans="1:7" ht="16.5">
      <c r="A77" s="191" t="s">
        <v>264</v>
      </c>
      <c r="B77" s="249"/>
      <c r="C77" s="349"/>
      <c r="D77" s="192"/>
      <c r="E77" s="424"/>
      <c r="F77" s="424"/>
      <c r="G77" s="361">
        <f t="shared" si="9"/>
        <v>0</v>
      </c>
    </row>
    <row r="78" spans="1:7" ht="16.5">
      <c r="A78" s="255" t="s">
        <v>14</v>
      </c>
      <c r="B78" s="249"/>
      <c r="C78" s="349"/>
      <c r="D78" s="192"/>
      <c r="E78" s="424"/>
      <c r="F78" s="424"/>
      <c r="G78" s="361">
        <f t="shared" si="9"/>
        <v>0</v>
      </c>
    </row>
    <row r="79" spans="1:7" ht="16.5">
      <c r="A79" s="255" t="s">
        <v>40</v>
      </c>
      <c r="B79" s="249"/>
      <c r="C79" s="349"/>
      <c r="D79" s="192"/>
      <c r="E79" s="424"/>
      <c r="F79" s="424"/>
      <c r="G79" s="361">
        <f t="shared" si="9"/>
        <v>0</v>
      </c>
    </row>
    <row r="80" spans="1:7" ht="15.75">
      <c r="A80" s="371" t="s">
        <v>7</v>
      </c>
      <c r="B80" s="357">
        <f aca="true" t="shared" si="10" ref="B80:G80">SUM(B71:B79)</f>
        <v>1123974</v>
      </c>
      <c r="C80" s="352">
        <f t="shared" si="10"/>
        <v>277975</v>
      </c>
      <c r="D80" s="357">
        <f t="shared" si="10"/>
        <v>1125621</v>
      </c>
      <c r="E80" s="357">
        <f t="shared" si="10"/>
        <v>0</v>
      </c>
      <c r="F80" s="357">
        <f t="shared" si="10"/>
        <v>1000000</v>
      </c>
      <c r="G80" s="362">
        <f t="shared" si="10"/>
        <v>2403596</v>
      </c>
    </row>
    <row r="81" spans="1:7" ht="18.75" thickBot="1">
      <c r="A81" s="256" t="s">
        <v>46</v>
      </c>
      <c r="B81" s="250">
        <f aca="true" t="shared" si="11" ref="B81:G81">SUM(B61,B80)</f>
        <v>1447283</v>
      </c>
      <c r="C81" s="350">
        <f t="shared" si="11"/>
        <v>572613</v>
      </c>
      <c r="D81" s="250">
        <f t="shared" si="11"/>
        <v>1158890</v>
      </c>
      <c r="E81" s="250">
        <f t="shared" si="11"/>
        <v>0</v>
      </c>
      <c r="F81" s="250">
        <f t="shared" si="11"/>
        <v>1000000</v>
      </c>
      <c r="G81" s="363">
        <f t="shared" si="11"/>
        <v>2731503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1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4"/>
  <sheetViews>
    <sheetView zoomScalePageLayoutView="0" workbookViewId="0" topLeftCell="A67">
      <selection activeCell="L71" sqref="L71"/>
    </sheetView>
  </sheetViews>
  <sheetFormatPr defaultColWidth="9.140625" defaultRowHeight="12.75"/>
  <cols>
    <col min="1" max="1" width="51.28125" style="0" customWidth="1"/>
    <col min="2" max="4" width="15.28125" style="0" bestFit="1" customWidth="1"/>
    <col min="5" max="5" width="16.8515625" style="0" bestFit="1" customWidth="1"/>
    <col min="6" max="6" width="19.28125" style="0" bestFit="1" customWidth="1"/>
    <col min="7" max="7" width="15.28125" style="0" bestFit="1" customWidth="1"/>
    <col min="8" max="8" width="16.8515625" style="0" bestFit="1" customWidth="1"/>
    <col min="9" max="10" width="15.28125" style="0" bestFit="1" customWidth="1"/>
    <col min="11" max="11" width="16.8515625" style="0" bestFit="1" customWidth="1"/>
    <col min="12" max="12" width="19.8515625" style="0" customWidth="1"/>
    <col min="13" max="13" width="15.28125" style="0" bestFit="1" customWidth="1"/>
    <col min="14" max="14" width="19.28125" style="0" bestFit="1" customWidth="1"/>
  </cols>
  <sheetData>
    <row r="3" spans="1:14" ht="15.75">
      <c r="A3" s="440" t="s">
        <v>136</v>
      </c>
      <c r="B3" s="442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4" ht="15.75">
      <c r="A4" s="440" t="s">
        <v>138</v>
      </c>
      <c r="B4" s="440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267" t="s">
        <v>100</v>
      </c>
      <c r="C6" s="267" t="s">
        <v>101</v>
      </c>
      <c r="D6" s="267" t="s">
        <v>102</v>
      </c>
      <c r="E6" s="267" t="s">
        <v>103</v>
      </c>
      <c r="F6" s="267" t="s">
        <v>104</v>
      </c>
      <c r="G6" s="267" t="s">
        <v>105</v>
      </c>
      <c r="H6" s="267" t="s">
        <v>106</v>
      </c>
      <c r="I6" s="267" t="s">
        <v>107</v>
      </c>
      <c r="J6" s="267" t="s">
        <v>108</v>
      </c>
      <c r="K6" s="267" t="s">
        <v>109</v>
      </c>
      <c r="L6" s="267" t="s">
        <v>110</v>
      </c>
      <c r="M6" s="267" t="s">
        <v>111</v>
      </c>
      <c r="N6" s="45" t="s">
        <v>61</v>
      </c>
    </row>
    <row r="7" spans="1:15" ht="16.5">
      <c r="A7" s="20" t="s">
        <v>31</v>
      </c>
      <c r="B7" s="394">
        <v>1469</v>
      </c>
      <c r="C7" s="394">
        <v>1469</v>
      </c>
      <c r="D7" s="394">
        <v>1469</v>
      </c>
      <c r="E7" s="394">
        <v>1469</v>
      </c>
      <c r="F7" s="394">
        <f>1469+1056</f>
        <v>2525</v>
      </c>
      <c r="G7" s="394">
        <v>1469</v>
      </c>
      <c r="H7" s="394">
        <v>1470</v>
      </c>
      <c r="I7" s="394">
        <f>1470+3000</f>
        <v>4470</v>
      </c>
      <c r="J7" s="394">
        <v>1470</v>
      </c>
      <c r="K7" s="394">
        <v>1470</v>
      </c>
      <c r="L7" s="394">
        <v>1470</v>
      </c>
      <c r="M7" s="394">
        <v>1470</v>
      </c>
      <c r="N7" s="394">
        <f>SUM(B7:M7)</f>
        <v>21690</v>
      </c>
      <c r="O7" s="225"/>
    </row>
    <row r="8" spans="1:15" ht="54" customHeight="1">
      <c r="A8" s="20" t="s">
        <v>27</v>
      </c>
      <c r="B8" s="394">
        <v>166</v>
      </c>
      <c r="C8" s="394">
        <v>166</v>
      </c>
      <c r="D8" s="394">
        <v>166</v>
      </c>
      <c r="E8" s="394">
        <v>166</v>
      </c>
      <c r="F8" s="394">
        <f>166+634</f>
        <v>800</v>
      </c>
      <c r="G8" s="394">
        <v>166</v>
      </c>
      <c r="H8" s="394">
        <v>166</v>
      </c>
      <c r="I8" s="394">
        <f>166+351</f>
        <v>517</v>
      </c>
      <c r="J8" s="394">
        <v>166</v>
      </c>
      <c r="K8" s="394">
        <v>166</v>
      </c>
      <c r="L8" s="394">
        <v>167</v>
      </c>
      <c r="M8" s="394">
        <v>167</v>
      </c>
      <c r="N8" s="394">
        <f aca="true" t="shared" si="0" ref="N8:N37">SUM(B8:M8)</f>
        <v>2979</v>
      </c>
      <c r="O8" s="225"/>
    </row>
    <row r="9" spans="1:15" ht="16.5">
      <c r="A9" s="20" t="s">
        <v>28</v>
      </c>
      <c r="B9" s="394">
        <v>3709</v>
      </c>
      <c r="C9" s="394">
        <v>3709</v>
      </c>
      <c r="D9" s="394">
        <v>3709</v>
      </c>
      <c r="E9" s="394">
        <v>3709</v>
      </c>
      <c r="F9" s="394">
        <f>3709+4737</f>
        <v>8446</v>
      </c>
      <c r="G9" s="394">
        <v>3709</v>
      </c>
      <c r="H9" s="394">
        <v>3709</v>
      </c>
      <c r="I9" s="394">
        <v>3709</v>
      </c>
      <c r="J9" s="394">
        <v>3708</v>
      </c>
      <c r="K9" s="394">
        <v>3709</v>
      </c>
      <c r="L9" s="394">
        <v>3709</v>
      </c>
      <c r="M9" s="394">
        <f>3709+10758</f>
        <v>14467</v>
      </c>
      <c r="N9" s="394">
        <f t="shared" si="0"/>
        <v>60002</v>
      </c>
      <c r="O9" s="225"/>
    </row>
    <row r="10" spans="1:15" ht="51.75" customHeight="1">
      <c r="A10" s="20" t="s">
        <v>253</v>
      </c>
      <c r="B10" s="394">
        <v>6</v>
      </c>
      <c r="C10" s="394">
        <v>6</v>
      </c>
      <c r="D10" s="394">
        <v>6</v>
      </c>
      <c r="E10" s="394">
        <v>6</v>
      </c>
      <c r="F10" s="394">
        <f>6+17331</f>
        <v>17337</v>
      </c>
      <c r="G10" s="394">
        <v>6</v>
      </c>
      <c r="H10" s="394">
        <v>6</v>
      </c>
      <c r="I10" s="394">
        <f>5+2534</f>
        <v>2539</v>
      </c>
      <c r="J10" s="394">
        <v>5</v>
      </c>
      <c r="K10" s="394">
        <v>5</v>
      </c>
      <c r="L10" s="394">
        <v>3</v>
      </c>
      <c r="M10" s="394">
        <v>10</v>
      </c>
      <c r="N10" s="394">
        <f t="shared" si="0"/>
        <v>19935</v>
      </c>
      <c r="O10" s="79"/>
    </row>
    <row r="11" spans="1:15" ht="51.75" customHeight="1">
      <c r="A11" s="20" t="s">
        <v>254</v>
      </c>
      <c r="B11" s="394"/>
      <c r="C11" s="394"/>
      <c r="D11" s="394">
        <v>2323</v>
      </c>
      <c r="E11" s="394"/>
      <c r="F11" s="394">
        <f>9511-212</f>
        <v>9299</v>
      </c>
      <c r="G11" s="394"/>
      <c r="H11" s="394"/>
      <c r="I11" s="394"/>
      <c r="J11" s="394"/>
      <c r="K11" s="394"/>
      <c r="L11" s="394"/>
      <c r="M11" s="394"/>
      <c r="N11" s="394">
        <f t="shared" si="0"/>
        <v>11622</v>
      </c>
      <c r="O11" s="208"/>
    </row>
    <row r="12" spans="1:14" ht="37.5" customHeight="1">
      <c r="A12" s="20" t="s">
        <v>29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>
        <f t="shared" si="0"/>
        <v>0</v>
      </c>
    </row>
    <row r="13" spans="1:14" ht="37.5" customHeight="1">
      <c r="A13" s="20" t="s">
        <v>273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>
        <f t="shared" si="0"/>
        <v>0</v>
      </c>
    </row>
    <row r="14" spans="1:14" ht="65.25" customHeight="1">
      <c r="A14" s="9" t="s">
        <v>274</v>
      </c>
      <c r="B14" s="394"/>
      <c r="C14" s="394"/>
      <c r="D14" s="394">
        <v>500</v>
      </c>
      <c r="E14" s="394"/>
      <c r="F14" s="394"/>
      <c r="G14" s="394"/>
      <c r="H14" s="394">
        <v>500</v>
      </c>
      <c r="I14" s="394"/>
      <c r="J14" s="394"/>
      <c r="K14" s="394"/>
      <c r="L14" s="394"/>
      <c r="M14" s="394"/>
      <c r="N14" s="394">
        <f t="shared" si="0"/>
        <v>1000</v>
      </c>
    </row>
    <row r="15" spans="1:14" ht="16.5">
      <c r="A15" s="9" t="s">
        <v>49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>
        <f t="shared" si="0"/>
        <v>0</v>
      </c>
    </row>
    <row r="16" spans="1:14" ht="73.5" customHeight="1">
      <c r="A16" s="9" t="s">
        <v>50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>
        <f t="shared" si="0"/>
        <v>0</v>
      </c>
    </row>
    <row r="17" spans="1:14" ht="63.75" customHeight="1">
      <c r="A17" s="9" t="s">
        <v>51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>
        <f t="shared" si="0"/>
        <v>0</v>
      </c>
    </row>
    <row r="18" spans="1:14" ht="96.75" customHeight="1">
      <c r="A18" s="226" t="s">
        <v>26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>
        <f t="shared" si="0"/>
        <v>0</v>
      </c>
    </row>
    <row r="19" spans="1:14" ht="31.5" customHeight="1">
      <c r="A19" s="4" t="s">
        <v>16</v>
      </c>
      <c r="B19" s="394"/>
      <c r="C19" s="394"/>
      <c r="D19" s="394"/>
      <c r="E19" s="394"/>
      <c r="F19" s="394"/>
      <c r="G19" s="394"/>
      <c r="H19" s="394">
        <v>181006</v>
      </c>
      <c r="I19" s="394">
        <v>-3351</v>
      </c>
      <c r="J19" s="394"/>
      <c r="K19" s="394">
        <v>181007</v>
      </c>
      <c r="L19" s="394"/>
      <c r="M19" s="394">
        <v>-10758</v>
      </c>
      <c r="N19" s="398">
        <f t="shared" si="0"/>
        <v>347904</v>
      </c>
    </row>
    <row r="20" spans="1:14" ht="16.5">
      <c r="A20" s="4" t="s">
        <v>17</v>
      </c>
      <c r="B20" s="394"/>
      <c r="C20" s="394"/>
      <c r="D20" s="394"/>
      <c r="E20" s="394"/>
      <c r="F20" s="394"/>
      <c r="G20" s="394"/>
      <c r="H20" s="394">
        <v>70000</v>
      </c>
      <c r="I20" s="394"/>
      <c r="J20" s="394"/>
      <c r="K20" s="394">
        <v>70000</v>
      </c>
      <c r="L20" s="394"/>
      <c r="M20" s="394"/>
      <c r="N20" s="394">
        <f t="shared" si="0"/>
        <v>140000</v>
      </c>
    </row>
    <row r="21" spans="1:14" ht="15.75">
      <c r="A21" s="227" t="s">
        <v>6</v>
      </c>
      <c r="B21" s="399">
        <f aca="true" t="shared" si="1" ref="B21:M21">SUM(B7:B20)</f>
        <v>5350</v>
      </c>
      <c r="C21" s="399">
        <f t="shared" si="1"/>
        <v>5350</v>
      </c>
      <c r="D21" s="399">
        <f t="shared" si="1"/>
        <v>8173</v>
      </c>
      <c r="E21" s="399">
        <f t="shared" si="1"/>
        <v>5350</v>
      </c>
      <c r="F21" s="399">
        <f t="shared" si="1"/>
        <v>38407</v>
      </c>
      <c r="G21" s="399">
        <f t="shared" si="1"/>
        <v>5350</v>
      </c>
      <c r="H21" s="399">
        <f t="shared" si="1"/>
        <v>256857</v>
      </c>
      <c r="I21" s="399">
        <f t="shared" si="1"/>
        <v>7884</v>
      </c>
      <c r="J21" s="399">
        <f t="shared" si="1"/>
        <v>5349</v>
      </c>
      <c r="K21" s="399">
        <f t="shared" si="1"/>
        <v>256357</v>
      </c>
      <c r="L21" s="399">
        <f t="shared" si="1"/>
        <v>5349</v>
      </c>
      <c r="M21" s="399">
        <f t="shared" si="1"/>
        <v>5356</v>
      </c>
      <c r="N21" s="400">
        <f>SUM(B21:M21)</f>
        <v>605132</v>
      </c>
    </row>
    <row r="22" spans="1:14" ht="16.5">
      <c r="A22" s="20" t="s">
        <v>20</v>
      </c>
      <c r="B22" s="394"/>
      <c r="C22" s="394">
        <v>400</v>
      </c>
      <c r="D22" s="394"/>
      <c r="E22" s="394"/>
      <c r="F22" s="394">
        <v>25</v>
      </c>
      <c r="G22" s="394"/>
      <c r="H22" s="394">
        <v>350</v>
      </c>
      <c r="I22" s="394"/>
      <c r="J22" s="394"/>
      <c r="K22" s="394"/>
      <c r="L22" s="394"/>
      <c r="M22" s="394"/>
      <c r="N22" s="394">
        <f t="shared" si="0"/>
        <v>775</v>
      </c>
    </row>
    <row r="23" spans="1:14" ht="16.5">
      <c r="A23" s="20" t="s">
        <v>19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>
        <f t="shared" si="0"/>
        <v>0</v>
      </c>
    </row>
    <row r="24" spans="1:14" ht="27.75" customHeight="1">
      <c r="A24" s="20" t="s">
        <v>229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</row>
    <row r="25" spans="1:14" ht="99" customHeight="1">
      <c r="A25" s="9" t="s">
        <v>52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>
        <f t="shared" si="0"/>
        <v>0</v>
      </c>
    </row>
    <row r="26" spans="1:14" ht="51.75" customHeight="1">
      <c r="A26" s="9" t="s">
        <v>274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>
        <f t="shared" si="0"/>
        <v>0</v>
      </c>
    </row>
    <row r="27" spans="1:14" ht="36" customHeight="1">
      <c r="A27" s="9" t="s">
        <v>53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>
        <f t="shared" si="0"/>
        <v>0</v>
      </c>
    </row>
    <row r="28" spans="1:14" ht="54.75" customHeight="1">
      <c r="A28" s="9" t="s">
        <v>54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>
        <f t="shared" si="0"/>
        <v>0</v>
      </c>
    </row>
    <row r="29" spans="1:14" ht="51" customHeight="1">
      <c r="A29" s="9" t="s">
        <v>55</v>
      </c>
      <c r="B29" s="394"/>
      <c r="C29" s="394"/>
      <c r="D29" s="394"/>
      <c r="E29" s="394"/>
      <c r="F29" s="394">
        <v>1125596</v>
      </c>
      <c r="G29" s="394"/>
      <c r="H29" s="394"/>
      <c r="I29" s="394"/>
      <c r="J29" s="394"/>
      <c r="K29" s="394"/>
      <c r="L29" s="394"/>
      <c r="M29" s="394"/>
      <c r="N29" s="394">
        <f t="shared" si="0"/>
        <v>1125596</v>
      </c>
    </row>
    <row r="30" spans="1:14" ht="33.75" customHeight="1">
      <c r="A30" s="4" t="s">
        <v>33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>
        <f t="shared" si="0"/>
        <v>0</v>
      </c>
    </row>
    <row r="31" spans="1:14" ht="39" customHeight="1">
      <c r="A31" s="4" t="s">
        <v>32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>
        <f t="shared" si="0"/>
        <v>0</v>
      </c>
    </row>
    <row r="32" spans="1:14" ht="80.25" customHeight="1">
      <c r="A32" s="228" t="s">
        <v>25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>
        <f t="shared" si="0"/>
        <v>0</v>
      </c>
    </row>
    <row r="33" spans="1:14" ht="39.75" customHeight="1">
      <c r="A33" s="6" t="s">
        <v>356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>
        <v>1000000</v>
      </c>
      <c r="M33" s="394"/>
      <c r="N33" s="394">
        <f t="shared" si="0"/>
        <v>1000000</v>
      </c>
    </row>
    <row r="34" spans="1:14" ht="32.25" customHeight="1">
      <c r="A34" s="6" t="s">
        <v>24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>
        <f t="shared" si="0"/>
        <v>0</v>
      </c>
    </row>
    <row r="35" spans="1:14" ht="32.25" customHeight="1">
      <c r="A35" s="6" t="s">
        <v>265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</row>
    <row r="36" spans="1:14" ht="29.25" customHeight="1">
      <c r="A36" s="6" t="s">
        <v>23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>
        <f t="shared" si="0"/>
        <v>0</v>
      </c>
    </row>
    <row r="37" spans="1:14" ht="15.75">
      <c r="A37" s="227" t="s">
        <v>7</v>
      </c>
      <c r="B37" s="399">
        <f aca="true" t="shared" si="2" ref="B37:M37">SUM(B22:B36)</f>
        <v>0</v>
      </c>
      <c r="C37" s="399">
        <f t="shared" si="2"/>
        <v>400</v>
      </c>
      <c r="D37" s="399">
        <f t="shared" si="2"/>
        <v>0</v>
      </c>
      <c r="E37" s="399">
        <f t="shared" si="2"/>
        <v>0</v>
      </c>
      <c r="F37" s="399">
        <f t="shared" si="2"/>
        <v>1125621</v>
      </c>
      <c r="G37" s="399">
        <f t="shared" si="2"/>
        <v>0</v>
      </c>
      <c r="H37" s="399">
        <f t="shared" si="2"/>
        <v>350</v>
      </c>
      <c r="I37" s="399">
        <f t="shared" si="2"/>
        <v>0</v>
      </c>
      <c r="J37" s="399">
        <f t="shared" si="2"/>
        <v>0</v>
      </c>
      <c r="K37" s="399">
        <f t="shared" si="2"/>
        <v>0</v>
      </c>
      <c r="L37" s="399">
        <f t="shared" si="2"/>
        <v>1000000</v>
      </c>
      <c r="M37" s="399">
        <f t="shared" si="2"/>
        <v>0</v>
      </c>
      <c r="N37" s="400">
        <f t="shared" si="0"/>
        <v>2126371</v>
      </c>
    </row>
    <row r="38" spans="1:14" ht="45.75" customHeight="1">
      <c r="A38" s="229" t="s">
        <v>18</v>
      </c>
      <c r="B38" s="401">
        <f aca="true" t="shared" si="3" ref="B38:N38">SUM(B37,B21)</f>
        <v>5350</v>
      </c>
      <c r="C38" s="401">
        <f t="shared" si="3"/>
        <v>5750</v>
      </c>
      <c r="D38" s="401">
        <f t="shared" si="3"/>
        <v>8173</v>
      </c>
      <c r="E38" s="401">
        <f t="shared" si="3"/>
        <v>5350</v>
      </c>
      <c r="F38" s="401">
        <f t="shared" si="3"/>
        <v>1164028</v>
      </c>
      <c r="G38" s="401">
        <f t="shared" si="3"/>
        <v>5350</v>
      </c>
      <c r="H38" s="401">
        <f t="shared" si="3"/>
        <v>257207</v>
      </c>
      <c r="I38" s="401">
        <f t="shared" si="3"/>
        <v>7884</v>
      </c>
      <c r="J38" s="401">
        <f t="shared" si="3"/>
        <v>5349</v>
      </c>
      <c r="K38" s="401">
        <f t="shared" si="3"/>
        <v>256357</v>
      </c>
      <c r="L38" s="401">
        <f t="shared" si="3"/>
        <v>1005349</v>
      </c>
      <c r="M38" s="401">
        <f t="shared" si="3"/>
        <v>5356</v>
      </c>
      <c r="N38" s="401">
        <f t="shared" si="3"/>
        <v>2731503</v>
      </c>
    </row>
    <row r="39" spans="1:14" ht="19.5" customHeight="1">
      <c r="A39" s="9" t="s">
        <v>34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>
        <f>SUM(B39:M39)</f>
        <v>0</v>
      </c>
    </row>
    <row r="40" spans="1:17" s="84" customFormat="1" ht="38.25" customHeight="1">
      <c r="A40" s="13" t="s">
        <v>252</v>
      </c>
      <c r="B40" s="394"/>
      <c r="C40" s="394"/>
      <c r="D40" s="394"/>
      <c r="E40" s="394">
        <v>18900</v>
      </c>
      <c r="F40" s="394"/>
      <c r="G40" s="394"/>
      <c r="H40" s="394"/>
      <c r="I40" s="394"/>
      <c r="J40" s="394"/>
      <c r="K40" s="394">
        <v>18900</v>
      </c>
      <c r="L40" s="394"/>
      <c r="M40" s="394"/>
      <c r="N40" s="394">
        <f>SUM(B40:M40)</f>
        <v>37800</v>
      </c>
      <c r="O40" s="206"/>
      <c r="P40" s="38"/>
      <c r="Q40" s="38"/>
    </row>
    <row r="41" spans="1:14" s="84" customFormat="1" ht="53.25" customHeight="1">
      <c r="A41" s="13" t="s">
        <v>35</v>
      </c>
      <c r="B41" s="394">
        <v>9737</v>
      </c>
      <c r="C41" s="394">
        <v>9736</v>
      </c>
      <c r="D41" s="394">
        <v>9737</v>
      </c>
      <c r="E41" s="394">
        <v>9736</v>
      </c>
      <c r="F41" s="394">
        <v>9737</v>
      </c>
      <c r="G41" s="394">
        <v>9736</v>
      </c>
      <c r="H41" s="394">
        <v>9737</v>
      </c>
      <c r="I41" s="394">
        <v>9736</v>
      </c>
      <c r="J41" s="394">
        <v>9737</v>
      </c>
      <c r="K41" s="394">
        <v>9736</v>
      </c>
      <c r="L41" s="394">
        <v>9737</v>
      </c>
      <c r="M41" s="394">
        <v>9736</v>
      </c>
      <c r="N41" s="394">
        <f aca="true" t="shared" si="4" ref="N41:N50">SUM(B41:M41)</f>
        <v>116838</v>
      </c>
    </row>
    <row r="42" spans="1:14" s="84" customFormat="1" ht="45" customHeight="1">
      <c r="A42" s="13" t="s">
        <v>246</v>
      </c>
      <c r="B42" s="394"/>
      <c r="C42" s="394"/>
      <c r="D42" s="394"/>
      <c r="E42" s="394">
        <v>70000</v>
      </c>
      <c r="F42" s="394"/>
      <c r="G42" s="394"/>
      <c r="H42" s="394"/>
      <c r="I42" s="394"/>
      <c r="J42" s="394"/>
      <c r="K42" s="394">
        <v>70000</v>
      </c>
      <c r="L42" s="394"/>
      <c r="M42" s="394"/>
      <c r="N42" s="394">
        <f t="shared" si="4"/>
        <v>140000</v>
      </c>
    </row>
    <row r="43" spans="1:14" ht="64.5" customHeight="1">
      <c r="A43" s="13" t="s">
        <v>157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>
        <f t="shared" si="4"/>
        <v>0</v>
      </c>
    </row>
    <row r="44" spans="1:14" ht="24" customHeight="1">
      <c r="A44" s="13" t="s">
        <v>272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>
        <f t="shared" si="4"/>
        <v>0</v>
      </c>
    </row>
    <row r="45" spans="1:14" ht="15.75">
      <c r="A45" s="7" t="s">
        <v>9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>
        <f t="shared" si="4"/>
        <v>0</v>
      </c>
    </row>
    <row r="46" spans="1:14" ht="23.25" customHeight="1">
      <c r="A46" s="7" t="s">
        <v>10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>
        <f t="shared" si="4"/>
        <v>0</v>
      </c>
    </row>
    <row r="47" spans="1:14" ht="30.75" customHeight="1">
      <c r="A47" s="7" t="s">
        <v>11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>
        <f t="shared" si="4"/>
        <v>0</v>
      </c>
    </row>
    <row r="48" spans="1:14" ht="124.5" customHeight="1">
      <c r="A48" s="13" t="s">
        <v>0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>
        <f t="shared" si="4"/>
        <v>0</v>
      </c>
    </row>
    <row r="49" spans="1:14" ht="16.5">
      <c r="A49" s="10" t="s">
        <v>4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>
        <f t="shared" si="4"/>
        <v>0</v>
      </c>
    </row>
    <row r="50" spans="1:14" ht="73.5" customHeight="1">
      <c r="A50" s="13" t="s">
        <v>3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>
        <f t="shared" si="4"/>
        <v>0</v>
      </c>
    </row>
    <row r="51" spans="1:14" ht="61.5" customHeight="1">
      <c r="A51" s="105" t="s">
        <v>39</v>
      </c>
      <c r="B51" s="402">
        <f aca="true" t="shared" si="5" ref="B51:N51">SUM(B39:B50)</f>
        <v>9737</v>
      </c>
      <c r="C51" s="402">
        <f t="shared" si="5"/>
        <v>9736</v>
      </c>
      <c r="D51" s="402">
        <f t="shared" si="5"/>
        <v>9737</v>
      </c>
      <c r="E51" s="402">
        <f t="shared" si="5"/>
        <v>98636</v>
      </c>
      <c r="F51" s="402">
        <f t="shared" si="5"/>
        <v>9737</v>
      </c>
      <c r="G51" s="402">
        <f t="shared" si="5"/>
        <v>9736</v>
      </c>
      <c r="H51" s="402">
        <f t="shared" si="5"/>
        <v>9737</v>
      </c>
      <c r="I51" s="402">
        <f t="shared" si="5"/>
        <v>9736</v>
      </c>
      <c r="J51" s="402">
        <f t="shared" si="5"/>
        <v>9737</v>
      </c>
      <c r="K51" s="402">
        <f t="shared" si="5"/>
        <v>98636</v>
      </c>
      <c r="L51" s="402">
        <f t="shared" si="5"/>
        <v>9737</v>
      </c>
      <c r="M51" s="402">
        <f t="shared" si="5"/>
        <v>9736</v>
      </c>
      <c r="N51" s="402">
        <f t="shared" si="5"/>
        <v>294638</v>
      </c>
    </row>
    <row r="52" spans="1:14" ht="16.5">
      <c r="A52" s="11" t="s">
        <v>42</v>
      </c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>
        <f>SUM(B52:M52)</f>
        <v>0</v>
      </c>
    </row>
    <row r="53" spans="1:14" ht="16.5">
      <c r="A53" s="12" t="s">
        <v>43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>
        <f>SUM(B53:M53)</f>
        <v>0</v>
      </c>
    </row>
    <row r="54" spans="1:14" ht="37.5" customHeight="1">
      <c r="A54" s="8" t="s">
        <v>12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>
        <f>SUM(B54:M54)</f>
        <v>0</v>
      </c>
    </row>
    <row r="55" spans="1:14" ht="39.75" customHeight="1">
      <c r="A55" s="9" t="s">
        <v>37</v>
      </c>
      <c r="B55" s="394"/>
      <c r="C55" s="394"/>
      <c r="D55" s="394"/>
      <c r="E55" s="394"/>
      <c r="F55" s="394">
        <v>33269</v>
      </c>
      <c r="G55" s="394"/>
      <c r="H55" s="394"/>
      <c r="I55" s="394"/>
      <c r="J55" s="394"/>
      <c r="K55" s="394"/>
      <c r="L55" s="394"/>
      <c r="M55" s="394"/>
      <c r="N55" s="394">
        <f>SUM(B55:M55)</f>
        <v>33269</v>
      </c>
    </row>
    <row r="56" spans="1:14" ht="15.75">
      <c r="A56" s="43" t="s">
        <v>6</v>
      </c>
      <c r="B56" s="406">
        <f aca="true" t="shared" si="6" ref="B56:N56">SUM(B51:B55)</f>
        <v>9737</v>
      </c>
      <c r="C56" s="406">
        <f t="shared" si="6"/>
        <v>9736</v>
      </c>
      <c r="D56" s="406">
        <f t="shared" si="6"/>
        <v>9737</v>
      </c>
      <c r="E56" s="406">
        <f t="shared" si="6"/>
        <v>98636</v>
      </c>
      <c r="F56" s="406">
        <f t="shared" si="6"/>
        <v>43006</v>
      </c>
      <c r="G56" s="406">
        <f t="shared" si="6"/>
        <v>9736</v>
      </c>
      <c r="H56" s="406">
        <f t="shared" si="6"/>
        <v>9737</v>
      </c>
      <c r="I56" s="406">
        <f t="shared" si="6"/>
        <v>9736</v>
      </c>
      <c r="J56" s="406">
        <f t="shared" si="6"/>
        <v>9737</v>
      </c>
      <c r="K56" s="406">
        <f t="shared" si="6"/>
        <v>98636</v>
      </c>
      <c r="L56" s="406">
        <f t="shared" si="6"/>
        <v>9737</v>
      </c>
      <c r="M56" s="406">
        <f t="shared" si="6"/>
        <v>9736</v>
      </c>
      <c r="N56" s="406">
        <f t="shared" si="6"/>
        <v>327907</v>
      </c>
    </row>
    <row r="57" spans="1:14" ht="16.5">
      <c r="A57" s="56" t="s">
        <v>122</v>
      </c>
      <c r="B57" s="407"/>
      <c r="C57" s="407"/>
      <c r="D57" s="394"/>
      <c r="E57" s="394"/>
      <c r="F57" s="394"/>
      <c r="G57" s="394"/>
      <c r="H57" s="394"/>
      <c r="I57" s="394"/>
      <c r="J57" s="394"/>
      <c r="K57" s="407"/>
      <c r="L57" s="407"/>
      <c r="M57" s="394"/>
      <c r="N57" s="394">
        <f aca="true" t="shared" si="7" ref="N57:N64">SUM(B57:M57)</f>
        <v>0</v>
      </c>
    </row>
    <row r="58" spans="1:14" ht="47.25" customHeight="1">
      <c r="A58" s="13" t="s">
        <v>130</v>
      </c>
      <c r="B58" s="394">
        <v>23165</v>
      </c>
      <c r="C58" s="394">
        <v>23165</v>
      </c>
      <c r="D58" s="394">
        <v>23165</v>
      </c>
      <c r="E58" s="394">
        <v>23165</v>
      </c>
      <c r="F58" s="394">
        <v>23165</v>
      </c>
      <c r="G58" s="394">
        <v>23165</v>
      </c>
      <c r="H58" s="394">
        <v>23165</v>
      </c>
      <c r="I58" s="394">
        <v>23164</v>
      </c>
      <c r="J58" s="394">
        <v>23164</v>
      </c>
      <c r="K58" s="394">
        <v>23164</v>
      </c>
      <c r="L58" s="394">
        <v>23164</v>
      </c>
      <c r="M58" s="394">
        <v>23164</v>
      </c>
      <c r="N58" s="394">
        <f t="shared" si="7"/>
        <v>277975</v>
      </c>
    </row>
    <row r="59" spans="1:14" ht="36.75" customHeight="1">
      <c r="A59" s="13" t="s">
        <v>15</v>
      </c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>
        <f t="shared" si="7"/>
        <v>0</v>
      </c>
    </row>
    <row r="60" spans="1:14" ht="16.5">
      <c r="A60" s="13" t="s">
        <v>92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>
        <f t="shared" si="7"/>
        <v>0</v>
      </c>
    </row>
    <row r="61" spans="1:14" ht="73.5" customHeight="1">
      <c r="A61" s="13" t="s">
        <v>3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>
        <f t="shared" si="7"/>
        <v>0</v>
      </c>
    </row>
    <row r="62" spans="1:14" ht="48.75" customHeight="1">
      <c r="A62" s="13" t="s">
        <v>8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>
        <f t="shared" si="7"/>
        <v>0</v>
      </c>
    </row>
    <row r="63" spans="1:14" ht="37.5" customHeight="1">
      <c r="A63" s="9" t="s">
        <v>1</v>
      </c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>
        <f t="shared" si="7"/>
        <v>0</v>
      </c>
    </row>
    <row r="64" spans="1:14" ht="16.5">
      <c r="A64" s="10" t="s">
        <v>261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>
        <f t="shared" si="7"/>
        <v>0</v>
      </c>
    </row>
    <row r="65" spans="1:14" ht="64.5" customHeight="1">
      <c r="A65" s="5" t="s">
        <v>38</v>
      </c>
      <c r="B65" s="408">
        <f aca="true" t="shared" si="8" ref="B65:N65">SUM(B57:B64)</f>
        <v>23165</v>
      </c>
      <c r="C65" s="408">
        <f t="shared" si="8"/>
        <v>23165</v>
      </c>
      <c r="D65" s="408">
        <f t="shared" si="8"/>
        <v>23165</v>
      </c>
      <c r="E65" s="408">
        <f t="shared" si="8"/>
        <v>23165</v>
      </c>
      <c r="F65" s="408">
        <f t="shared" si="8"/>
        <v>23165</v>
      </c>
      <c r="G65" s="408">
        <f t="shared" si="8"/>
        <v>23165</v>
      </c>
      <c r="H65" s="408">
        <f t="shared" si="8"/>
        <v>23165</v>
      </c>
      <c r="I65" s="408">
        <f t="shared" si="8"/>
        <v>23164</v>
      </c>
      <c r="J65" s="408">
        <f t="shared" si="8"/>
        <v>23164</v>
      </c>
      <c r="K65" s="408">
        <f t="shared" si="8"/>
        <v>23164</v>
      </c>
      <c r="L65" s="408">
        <f t="shared" si="8"/>
        <v>23164</v>
      </c>
      <c r="M65" s="408">
        <f t="shared" si="8"/>
        <v>23164</v>
      </c>
      <c r="N65" s="408">
        <f t="shared" si="8"/>
        <v>277975</v>
      </c>
    </row>
    <row r="66" spans="1:14" ht="25.5" customHeight="1">
      <c r="A66" s="11" t="s">
        <v>44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>
        <f aca="true" t="shared" si="9" ref="N66:N72">SUM(B66:M66)</f>
        <v>0</v>
      </c>
    </row>
    <row r="67" spans="1:14" ht="31.5" customHeight="1">
      <c r="A67" s="12" t="s">
        <v>45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>
        <f t="shared" si="9"/>
        <v>0</v>
      </c>
    </row>
    <row r="68" spans="1:14" ht="54" customHeight="1">
      <c r="A68" s="8" t="s">
        <v>13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>
        <f t="shared" si="9"/>
        <v>0</v>
      </c>
    </row>
    <row r="69" spans="1:14" ht="37.5" customHeight="1">
      <c r="A69" s="13" t="s">
        <v>41</v>
      </c>
      <c r="B69" s="394"/>
      <c r="C69" s="394"/>
      <c r="D69" s="394"/>
      <c r="E69" s="394"/>
      <c r="F69" s="394">
        <v>1125621</v>
      </c>
      <c r="G69" s="394"/>
      <c r="H69" s="394"/>
      <c r="I69" s="394"/>
      <c r="J69" s="394"/>
      <c r="K69" s="394"/>
      <c r="L69" s="394"/>
      <c r="M69" s="394"/>
      <c r="N69" s="394">
        <f t="shared" si="9"/>
        <v>1125621</v>
      </c>
    </row>
    <row r="70" spans="1:14" ht="37.5" customHeight="1">
      <c r="A70" s="14" t="s">
        <v>357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>
        <v>1000000</v>
      </c>
      <c r="M70" s="394">
        <v>0</v>
      </c>
      <c r="N70" s="394">
        <f t="shared" si="9"/>
        <v>1000000</v>
      </c>
    </row>
    <row r="71" spans="1:14" ht="56.25" customHeight="1">
      <c r="A71" s="14" t="s">
        <v>40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>
        <f t="shared" si="9"/>
        <v>0</v>
      </c>
    </row>
    <row r="72" spans="1:14" ht="15.75">
      <c r="A72" s="43" t="s">
        <v>7</v>
      </c>
      <c r="B72" s="406">
        <f aca="true" t="shared" si="10" ref="B72:M72">SUM(B57:B64,B69:B71)</f>
        <v>23165</v>
      </c>
      <c r="C72" s="406">
        <f t="shared" si="10"/>
        <v>23165</v>
      </c>
      <c r="D72" s="406">
        <f t="shared" si="10"/>
        <v>23165</v>
      </c>
      <c r="E72" s="406">
        <f t="shared" si="10"/>
        <v>23165</v>
      </c>
      <c r="F72" s="406">
        <f t="shared" si="10"/>
        <v>1148786</v>
      </c>
      <c r="G72" s="406">
        <f t="shared" si="10"/>
        <v>23165</v>
      </c>
      <c r="H72" s="406">
        <f t="shared" si="10"/>
        <v>23165</v>
      </c>
      <c r="I72" s="406">
        <f t="shared" si="10"/>
        <v>23164</v>
      </c>
      <c r="J72" s="406">
        <f t="shared" si="10"/>
        <v>23164</v>
      </c>
      <c r="K72" s="406">
        <f t="shared" si="10"/>
        <v>23164</v>
      </c>
      <c r="L72" s="406">
        <f t="shared" si="10"/>
        <v>1023164</v>
      </c>
      <c r="M72" s="406">
        <f t="shared" si="10"/>
        <v>23164</v>
      </c>
      <c r="N72" s="409">
        <f t="shared" si="9"/>
        <v>2403596</v>
      </c>
    </row>
    <row r="73" spans="1:14" ht="33.75" customHeight="1">
      <c r="A73" s="230" t="s">
        <v>46</v>
      </c>
      <c r="B73" s="401">
        <f aca="true" t="shared" si="11" ref="B73:N73">SUM(B56,B72)</f>
        <v>32902</v>
      </c>
      <c r="C73" s="401">
        <f t="shared" si="11"/>
        <v>32901</v>
      </c>
      <c r="D73" s="401">
        <f t="shared" si="11"/>
        <v>32902</v>
      </c>
      <c r="E73" s="401">
        <f t="shared" si="11"/>
        <v>121801</v>
      </c>
      <c r="F73" s="401">
        <f t="shared" si="11"/>
        <v>1191792</v>
      </c>
      <c r="G73" s="401">
        <f t="shared" si="11"/>
        <v>32901</v>
      </c>
      <c r="H73" s="401">
        <f t="shared" si="11"/>
        <v>32902</v>
      </c>
      <c r="I73" s="401">
        <f t="shared" si="11"/>
        <v>32900</v>
      </c>
      <c r="J73" s="401">
        <f t="shared" si="11"/>
        <v>32901</v>
      </c>
      <c r="K73" s="401">
        <f t="shared" si="11"/>
        <v>121800</v>
      </c>
      <c r="L73" s="401">
        <f t="shared" si="11"/>
        <v>1032901</v>
      </c>
      <c r="M73" s="401">
        <f t="shared" si="11"/>
        <v>32900</v>
      </c>
      <c r="N73" s="401">
        <f t="shared" si="11"/>
        <v>2731503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97"/>
  <sheetViews>
    <sheetView zoomScalePageLayoutView="0" workbookViewId="0" topLeftCell="A28">
      <selection activeCell="K44" sqref="K44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  <col min="7" max="9" width="19.57421875" style="0" customWidth="1"/>
    <col min="10" max="10" width="21.140625" style="0" customWidth="1"/>
  </cols>
  <sheetData>
    <row r="1" spans="1:6" ht="18" customHeight="1">
      <c r="A1" s="439" t="s">
        <v>136</v>
      </c>
      <c r="B1" s="438"/>
      <c r="C1" s="438"/>
      <c r="D1" s="438"/>
      <c r="E1" s="438"/>
      <c r="F1" s="438"/>
    </row>
    <row r="2" spans="1:6" ht="21" customHeight="1">
      <c r="A2" s="439" t="s">
        <v>280</v>
      </c>
      <c r="B2" s="438"/>
      <c r="C2" s="438"/>
      <c r="D2" s="438"/>
      <c r="E2" s="438"/>
      <c r="F2" s="438"/>
    </row>
    <row r="3" spans="2:4" ht="18.75" thickBot="1">
      <c r="B3" s="88"/>
      <c r="C3" s="87"/>
      <c r="D3" s="87"/>
    </row>
    <row r="4" spans="1:10" ht="78.75" customHeight="1">
      <c r="A4" s="109"/>
      <c r="B4" s="110" t="s">
        <v>140</v>
      </c>
      <c r="C4" s="111"/>
      <c r="D4" s="111"/>
      <c r="E4" s="186" t="s">
        <v>281</v>
      </c>
      <c r="F4" s="268" t="s">
        <v>282</v>
      </c>
      <c r="G4" s="223" t="s">
        <v>322</v>
      </c>
      <c r="H4" s="223" t="s">
        <v>336</v>
      </c>
      <c r="I4" s="223" t="s">
        <v>343</v>
      </c>
      <c r="J4" s="223" t="s">
        <v>323</v>
      </c>
    </row>
    <row r="5" spans="1:10" ht="18">
      <c r="A5" s="112" t="s">
        <v>176</v>
      </c>
      <c r="B5" s="89" t="s">
        <v>34</v>
      </c>
      <c r="C5" s="101"/>
      <c r="D5" s="101"/>
      <c r="E5" s="187"/>
      <c r="F5" s="269"/>
      <c r="G5" s="192"/>
      <c r="H5" s="192"/>
      <c r="I5" s="192"/>
      <c r="J5" s="192">
        <f>F5+G5+H5+I5</f>
        <v>0</v>
      </c>
    </row>
    <row r="6" spans="1:10" ht="18">
      <c r="A6" s="112" t="s">
        <v>177</v>
      </c>
      <c r="B6" s="90" t="s">
        <v>252</v>
      </c>
      <c r="C6" s="101"/>
      <c r="D6" s="101"/>
      <c r="E6" s="97"/>
      <c r="F6" s="270"/>
      <c r="G6" s="192"/>
      <c r="H6" s="192"/>
      <c r="I6" s="192"/>
      <c r="J6" s="192">
        <f aca="true" t="shared" si="0" ref="J6:J19">F6+G6+H6+I6</f>
        <v>0</v>
      </c>
    </row>
    <row r="7" spans="1:10" ht="18">
      <c r="A7" s="112" t="s">
        <v>177</v>
      </c>
      <c r="B7" s="90" t="s">
        <v>173</v>
      </c>
      <c r="C7" s="101"/>
      <c r="D7" s="101"/>
      <c r="E7" s="97">
        <v>37800</v>
      </c>
      <c r="F7" s="270">
        <v>37800</v>
      </c>
      <c r="G7" s="192"/>
      <c r="H7" s="192"/>
      <c r="I7" s="192"/>
      <c r="J7" s="192">
        <f t="shared" si="0"/>
        <v>37800</v>
      </c>
    </row>
    <row r="8" spans="1:10" ht="18">
      <c r="A8" s="112" t="s">
        <v>178</v>
      </c>
      <c r="B8" s="90" t="s">
        <v>35</v>
      </c>
      <c r="C8" s="101"/>
      <c r="D8" s="101"/>
      <c r="E8" s="97">
        <v>100782</v>
      </c>
      <c r="F8" s="270">
        <v>116838</v>
      </c>
      <c r="G8" s="192"/>
      <c r="H8" s="192"/>
      <c r="I8" s="192"/>
      <c r="J8" s="192">
        <f t="shared" si="0"/>
        <v>116838</v>
      </c>
    </row>
    <row r="9" spans="1:10" ht="18">
      <c r="A9" s="112"/>
      <c r="B9" s="90" t="s">
        <v>2</v>
      </c>
      <c r="C9" s="101"/>
      <c r="D9" s="101"/>
      <c r="E9" s="96"/>
      <c r="F9" s="271"/>
      <c r="G9" s="192"/>
      <c r="H9" s="192"/>
      <c r="I9" s="192"/>
      <c r="J9" s="192">
        <f t="shared" si="0"/>
        <v>0</v>
      </c>
    </row>
    <row r="10" spans="1:10" ht="18">
      <c r="A10" s="112" t="s">
        <v>177</v>
      </c>
      <c r="B10" s="90" t="s">
        <v>156</v>
      </c>
      <c r="C10" s="101"/>
      <c r="D10" s="101"/>
      <c r="E10" s="97"/>
      <c r="F10" s="270">
        <v>0</v>
      </c>
      <c r="G10" s="192"/>
      <c r="H10" s="192"/>
      <c r="I10" s="192"/>
      <c r="J10" s="192">
        <f t="shared" si="0"/>
        <v>0</v>
      </c>
    </row>
    <row r="11" spans="1:10" ht="18">
      <c r="A11" s="112" t="s">
        <v>177</v>
      </c>
      <c r="B11" s="90" t="s">
        <v>257</v>
      </c>
      <c r="C11" s="101"/>
      <c r="D11" s="101"/>
      <c r="E11" s="97">
        <v>140000</v>
      </c>
      <c r="F11" s="270">
        <v>140000</v>
      </c>
      <c r="G11" s="192"/>
      <c r="H11" s="192"/>
      <c r="I11" s="192"/>
      <c r="J11" s="192">
        <f t="shared" si="0"/>
        <v>140000</v>
      </c>
    </row>
    <row r="12" spans="1:10" ht="18">
      <c r="A12" s="112"/>
      <c r="B12" s="90" t="s">
        <v>272</v>
      </c>
      <c r="C12" s="101"/>
      <c r="D12" s="101"/>
      <c r="E12" s="97"/>
      <c r="F12" s="271">
        <v>0</v>
      </c>
      <c r="G12" s="192"/>
      <c r="H12" s="192"/>
      <c r="I12" s="192"/>
      <c r="J12" s="192">
        <f t="shared" si="0"/>
        <v>0</v>
      </c>
    </row>
    <row r="13" spans="1:10" ht="18">
      <c r="A13" s="112"/>
      <c r="B13" s="90" t="s">
        <v>9</v>
      </c>
      <c r="C13" s="101"/>
      <c r="D13" s="101"/>
      <c r="E13" s="96"/>
      <c r="F13" s="271"/>
      <c r="G13" s="192"/>
      <c r="H13" s="192"/>
      <c r="I13" s="192"/>
      <c r="J13" s="192">
        <f t="shared" si="0"/>
        <v>0</v>
      </c>
    </row>
    <row r="14" spans="1:10" ht="18">
      <c r="A14" s="112"/>
      <c r="B14" s="90" t="s">
        <v>10</v>
      </c>
      <c r="C14" s="101"/>
      <c r="D14" s="101"/>
      <c r="E14" s="91"/>
      <c r="F14" s="272"/>
      <c r="G14" s="192"/>
      <c r="H14" s="192"/>
      <c r="I14" s="192"/>
      <c r="J14" s="192">
        <f t="shared" si="0"/>
        <v>0</v>
      </c>
    </row>
    <row r="15" spans="1:10" ht="18">
      <c r="A15" s="112"/>
      <c r="B15" s="90" t="s">
        <v>11</v>
      </c>
      <c r="C15" s="101"/>
      <c r="D15" s="101"/>
      <c r="E15" s="91"/>
      <c r="F15" s="272"/>
      <c r="G15" s="192"/>
      <c r="H15" s="192"/>
      <c r="I15" s="192"/>
      <c r="J15" s="192">
        <f t="shared" si="0"/>
        <v>0</v>
      </c>
    </row>
    <row r="16" spans="1:10" ht="54">
      <c r="A16" s="112"/>
      <c r="B16" s="90" t="s">
        <v>0</v>
      </c>
      <c r="C16" s="101"/>
      <c r="D16" s="101"/>
      <c r="E16" s="91"/>
      <c r="F16" s="272"/>
      <c r="G16" s="192"/>
      <c r="H16" s="192"/>
      <c r="I16" s="192"/>
      <c r="J16" s="192">
        <f t="shared" si="0"/>
        <v>0</v>
      </c>
    </row>
    <row r="17" spans="1:10" ht="18">
      <c r="A17" s="112"/>
      <c r="B17" s="90" t="s">
        <v>4</v>
      </c>
      <c r="C17" s="101"/>
      <c r="D17" s="101"/>
      <c r="E17" s="91"/>
      <c r="F17" s="272"/>
      <c r="G17" s="192"/>
      <c r="H17" s="192"/>
      <c r="I17" s="192"/>
      <c r="J17" s="192">
        <f t="shared" si="0"/>
        <v>0</v>
      </c>
    </row>
    <row r="18" spans="1:10" ht="18">
      <c r="A18" s="112"/>
      <c r="B18" s="90" t="s">
        <v>144</v>
      </c>
      <c r="C18" s="101"/>
      <c r="D18" s="101"/>
      <c r="E18" s="91"/>
      <c r="F18" s="272"/>
      <c r="G18" s="192"/>
      <c r="H18" s="192"/>
      <c r="I18" s="192"/>
      <c r="J18" s="192">
        <f t="shared" si="0"/>
        <v>0</v>
      </c>
    </row>
    <row r="19" spans="1:10" ht="36">
      <c r="A19" s="112" t="s">
        <v>178</v>
      </c>
      <c r="B19" s="90" t="s">
        <v>3</v>
      </c>
      <c r="C19" s="101"/>
      <c r="D19" s="101"/>
      <c r="E19" s="97"/>
      <c r="F19" s="270"/>
      <c r="G19" s="192"/>
      <c r="H19" s="192"/>
      <c r="I19" s="192"/>
      <c r="J19" s="192">
        <f t="shared" si="0"/>
        <v>0</v>
      </c>
    </row>
    <row r="20" spans="1:10" ht="18">
      <c r="A20" s="112"/>
      <c r="B20" s="280" t="s">
        <v>39</v>
      </c>
      <c r="C20" s="281"/>
      <c r="D20" s="281"/>
      <c r="E20" s="282">
        <f>SUM(E5:E19)</f>
        <v>278582</v>
      </c>
      <c r="F20" s="283">
        <f>SUM(F5:F19)</f>
        <v>294638</v>
      </c>
      <c r="G20" s="283">
        <f>SUM(G5:G19)</f>
        <v>0</v>
      </c>
      <c r="H20" s="283">
        <f>SUM(H5:H19)</f>
        <v>0</v>
      </c>
      <c r="I20" s="283"/>
      <c r="J20" s="291">
        <f>SUM(J5:J19)</f>
        <v>294638</v>
      </c>
    </row>
    <row r="21" spans="1:10" ht="18">
      <c r="A21" s="112"/>
      <c r="B21" s="90" t="s">
        <v>42</v>
      </c>
      <c r="C21" s="101"/>
      <c r="D21" s="101"/>
      <c r="E21" s="284"/>
      <c r="F21" s="285"/>
      <c r="G21" s="192"/>
      <c r="H21" s="192"/>
      <c r="I21" s="192"/>
      <c r="J21" s="239">
        <f>F21+G21+H21+I21</f>
        <v>0</v>
      </c>
    </row>
    <row r="22" spans="1:10" ht="18">
      <c r="A22" s="112"/>
      <c r="B22" s="90" t="s">
        <v>43</v>
      </c>
      <c r="C22" s="101"/>
      <c r="D22" s="101"/>
      <c r="E22" s="284"/>
      <c r="F22" s="285"/>
      <c r="G22" s="192"/>
      <c r="H22" s="192"/>
      <c r="I22" s="192"/>
      <c r="J22" s="239">
        <f>F22+G22+H22+I22</f>
        <v>0</v>
      </c>
    </row>
    <row r="23" spans="1:10" ht="18">
      <c r="A23" s="112"/>
      <c r="B23" s="90" t="s">
        <v>12</v>
      </c>
      <c r="C23" s="101"/>
      <c r="D23" s="101"/>
      <c r="E23" s="284"/>
      <c r="F23" s="285"/>
      <c r="G23" s="192"/>
      <c r="H23" s="192"/>
      <c r="I23" s="192"/>
      <c r="J23" s="239">
        <f>F23+G23+H23+I23</f>
        <v>0</v>
      </c>
    </row>
    <row r="24" spans="1:10" ht="37.5" customHeight="1">
      <c r="A24" s="112"/>
      <c r="B24" s="90" t="s">
        <v>37</v>
      </c>
      <c r="C24" s="101"/>
      <c r="D24" s="101"/>
      <c r="E24" s="91">
        <v>44727</v>
      </c>
      <c r="F24" s="272">
        <v>0</v>
      </c>
      <c r="G24" s="247">
        <v>33269</v>
      </c>
      <c r="H24" s="247"/>
      <c r="I24" s="247"/>
      <c r="J24" s="239">
        <f>F24+G24+H24+I24</f>
        <v>33269</v>
      </c>
    </row>
    <row r="25" spans="1:10" ht="27.75" customHeight="1">
      <c r="A25" s="112"/>
      <c r="B25" s="276" t="s">
        <v>6</v>
      </c>
      <c r="C25" s="277"/>
      <c r="D25" s="277"/>
      <c r="E25" s="278">
        <f>SUM(E20:E24)</f>
        <v>323309</v>
      </c>
      <c r="F25" s="279">
        <f>SUM(F20:F24)</f>
        <v>294638</v>
      </c>
      <c r="G25" s="279">
        <f>SUM(G20:G24)</f>
        <v>33269</v>
      </c>
      <c r="H25" s="279">
        <f>SUM(H20:H24)</f>
        <v>0</v>
      </c>
      <c r="I25" s="279"/>
      <c r="J25" s="292">
        <f>SUM(J20:J24)</f>
        <v>327907</v>
      </c>
    </row>
    <row r="26" spans="1:10" ht="18.75" customHeight="1">
      <c r="A26" s="112" t="s">
        <v>177</v>
      </c>
      <c r="B26" s="13" t="s">
        <v>122</v>
      </c>
      <c r="C26" s="101"/>
      <c r="D26" s="101"/>
      <c r="E26" s="103"/>
      <c r="F26" s="273"/>
      <c r="G26" s="192"/>
      <c r="H26" s="192"/>
      <c r="I26" s="192"/>
      <c r="J26" s="202">
        <f>F26+G26+H26+I26</f>
        <v>0</v>
      </c>
    </row>
    <row r="27" spans="1:10" ht="16.5">
      <c r="A27" s="112" t="s">
        <v>179</v>
      </c>
      <c r="B27" s="13" t="s">
        <v>130</v>
      </c>
      <c r="C27" s="101"/>
      <c r="D27" s="101"/>
      <c r="E27" s="185">
        <v>279524</v>
      </c>
      <c r="F27" s="274">
        <v>277975</v>
      </c>
      <c r="G27" s="192"/>
      <c r="H27" s="192"/>
      <c r="I27" s="192"/>
      <c r="J27" s="202">
        <f aca="true" t="shared" si="1" ref="J27:J34">F27+G27+H27+I27</f>
        <v>277975</v>
      </c>
    </row>
    <row r="28" spans="1:10" ht="15.75">
      <c r="A28" s="112"/>
      <c r="B28" s="13" t="s">
        <v>15</v>
      </c>
      <c r="C28" s="101"/>
      <c r="D28" s="101"/>
      <c r="E28" s="91"/>
      <c r="F28" s="272"/>
      <c r="G28" s="192"/>
      <c r="H28" s="192"/>
      <c r="I28" s="192"/>
      <c r="J28" s="202">
        <f t="shared" si="1"/>
        <v>0</v>
      </c>
    </row>
    <row r="29" spans="1:10" ht="15.75">
      <c r="A29" s="112"/>
      <c r="B29" s="13" t="s">
        <v>92</v>
      </c>
      <c r="C29" s="101"/>
      <c r="D29" s="101"/>
      <c r="E29" s="91"/>
      <c r="F29" s="272"/>
      <c r="G29" s="192"/>
      <c r="H29" s="192"/>
      <c r="I29" s="192"/>
      <c r="J29" s="202">
        <f t="shared" si="1"/>
        <v>0</v>
      </c>
    </row>
    <row r="30" spans="1:10" ht="31.5">
      <c r="A30" s="112" t="s">
        <v>179</v>
      </c>
      <c r="B30" s="13" t="s">
        <v>3</v>
      </c>
      <c r="C30" s="101"/>
      <c r="D30" s="101"/>
      <c r="E30" s="91"/>
      <c r="F30" s="272"/>
      <c r="G30" s="192"/>
      <c r="H30" s="192"/>
      <c r="I30" s="192"/>
      <c r="J30" s="202">
        <f t="shared" si="1"/>
        <v>0</v>
      </c>
    </row>
    <row r="31" spans="1:10" ht="31.5">
      <c r="A31" s="112" t="s">
        <v>179</v>
      </c>
      <c r="B31" s="13" t="s">
        <v>170</v>
      </c>
      <c r="C31" s="101"/>
      <c r="D31" s="101"/>
      <c r="E31" s="91"/>
      <c r="F31" s="272"/>
      <c r="G31" s="192"/>
      <c r="H31" s="192"/>
      <c r="I31" s="192"/>
      <c r="J31" s="202">
        <f t="shared" si="1"/>
        <v>0</v>
      </c>
    </row>
    <row r="32" spans="1:10" ht="15.75">
      <c r="A32" s="112"/>
      <c r="B32" s="13" t="s">
        <v>8</v>
      </c>
      <c r="C32" s="101"/>
      <c r="D32" s="101"/>
      <c r="E32" s="91"/>
      <c r="F32" s="272"/>
      <c r="G32" s="192"/>
      <c r="H32" s="192"/>
      <c r="I32" s="192"/>
      <c r="J32" s="202">
        <f t="shared" si="1"/>
        <v>0</v>
      </c>
    </row>
    <row r="33" spans="1:10" ht="15.75">
      <c r="A33" s="112"/>
      <c r="B33" s="9" t="s">
        <v>1</v>
      </c>
      <c r="C33" s="101"/>
      <c r="D33" s="101"/>
      <c r="E33" s="91"/>
      <c r="F33" s="272"/>
      <c r="G33" s="192"/>
      <c r="H33" s="192"/>
      <c r="I33" s="192"/>
      <c r="J33" s="202">
        <f t="shared" si="1"/>
        <v>0</v>
      </c>
    </row>
    <row r="34" spans="1:10" ht="15.75">
      <c r="A34" s="112"/>
      <c r="B34" s="10" t="s">
        <v>171</v>
      </c>
      <c r="C34" s="101"/>
      <c r="D34" s="101"/>
      <c r="E34" s="91"/>
      <c r="F34" s="272"/>
      <c r="G34" s="192"/>
      <c r="H34" s="192"/>
      <c r="I34" s="192"/>
      <c r="J34" s="202">
        <f t="shared" si="1"/>
        <v>0</v>
      </c>
    </row>
    <row r="35" spans="1:10" ht="15.75">
      <c r="A35" s="112"/>
      <c r="B35" s="287" t="s">
        <v>38</v>
      </c>
      <c r="C35" s="281"/>
      <c r="D35" s="281"/>
      <c r="E35" s="288">
        <f>E26+E27+E30+E34+E31</f>
        <v>279524</v>
      </c>
      <c r="F35" s="289">
        <f>F26+F27+F30+F34+F31</f>
        <v>277975</v>
      </c>
      <c r="G35" s="289">
        <f>G26+G27+G30+G34+G31</f>
        <v>0</v>
      </c>
      <c r="H35" s="289">
        <f>H26+H27+H30+H34+H31</f>
        <v>0</v>
      </c>
      <c r="I35" s="289"/>
      <c r="J35" s="293">
        <f>J26+J27+J30+J34+J31</f>
        <v>277975</v>
      </c>
    </row>
    <row r="36" spans="1:10" ht="15.75">
      <c r="A36" s="112"/>
      <c r="B36" s="286" t="s">
        <v>44</v>
      </c>
      <c r="C36" s="198"/>
      <c r="D36" s="198"/>
      <c r="E36" s="284"/>
      <c r="F36" s="285"/>
      <c r="G36" s="192"/>
      <c r="H36" s="192"/>
      <c r="I36" s="192"/>
      <c r="J36" s="239">
        <f>F36+G36+H36+I36</f>
        <v>0</v>
      </c>
    </row>
    <row r="37" spans="1:10" ht="15.75">
      <c r="A37" s="112"/>
      <c r="B37" s="286" t="s">
        <v>45</v>
      </c>
      <c r="C37" s="198"/>
      <c r="D37" s="198"/>
      <c r="E37" s="284"/>
      <c r="F37" s="285"/>
      <c r="G37" s="192"/>
      <c r="H37" s="192"/>
      <c r="I37" s="192"/>
      <c r="J37" s="239">
        <f aca="true" t="shared" si="2" ref="J37:J43">F37+G37+H37+I37</f>
        <v>0</v>
      </c>
    </row>
    <row r="38" spans="1:10" ht="15.75">
      <c r="A38" s="112"/>
      <c r="B38" s="14" t="s">
        <v>13</v>
      </c>
      <c r="C38" s="198"/>
      <c r="D38" s="198"/>
      <c r="E38" s="284"/>
      <c r="F38" s="285"/>
      <c r="G38" s="192"/>
      <c r="H38" s="192"/>
      <c r="I38" s="192"/>
      <c r="J38" s="239">
        <f t="shared" si="2"/>
        <v>0</v>
      </c>
    </row>
    <row r="39" spans="1:10" ht="20.25" customHeight="1">
      <c r="A39" s="112"/>
      <c r="B39" s="13" t="s">
        <v>41</v>
      </c>
      <c r="C39" s="101"/>
      <c r="D39" s="101"/>
      <c r="E39" s="91">
        <v>844450</v>
      </c>
      <c r="F39" s="272">
        <v>0</v>
      </c>
      <c r="G39" s="247">
        <v>1125621</v>
      </c>
      <c r="H39" s="247"/>
      <c r="I39" s="247"/>
      <c r="J39" s="239">
        <f t="shared" si="2"/>
        <v>1125621</v>
      </c>
    </row>
    <row r="40" spans="1:10" ht="20.25" customHeight="1">
      <c r="A40" s="112" t="s">
        <v>352</v>
      </c>
      <c r="B40" s="13" t="s">
        <v>258</v>
      </c>
      <c r="C40" s="101"/>
      <c r="D40" s="101"/>
      <c r="E40" s="91"/>
      <c r="F40" s="272"/>
      <c r="G40" s="192"/>
      <c r="H40" s="247"/>
      <c r="I40" s="247">
        <v>1000000</v>
      </c>
      <c r="J40" s="239">
        <f t="shared" si="2"/>
        <v>1000000</v>
      </c>
    </row>
    <row r="41" spans="1:10" ht="20.25" customHeight="1">
      <c r="A41" s="112"/>
      <c r="B41" s="13" t="s">
        <v>259</v>
      </c>
      <c r="C41" s="101"/>
      <c r="D41" s="101"/>
      <c r="E41" s="91">
        <v>0</v>
      </c>
      <c r="F41" s="272"/>
      <c r="G41" s="192"/>
      <c r="H41" s="192"/>
      <c r="I41" s="192"/>
      <c r="J41" s="239">
        <f t="shared" si="2"/>
        <v>0</v>
      </c>
    </row>
    <row r="42" spans="1:10" ht="15.75">
      <c r="A42" s="112"/>
      <c r="B42" s="14" t="s">
        <v>14</v>
      </c>
      <c r="C42" s="101"/>
      <c r="D42" s="101"/>
      <c r="E42" s="91"/>
      <c r="F42" s="272"/>
      <c r="G42" s="192"/>
      <c r="H42" s="192"/>
      <c r="I42" s="192"/>
      <c r="J42" s="239">
        <f t="shared" si="2"/>
        <v>0</v>
      </c>
    </row>
    <row r="43" spans="1:10" ht="15.75">
      <c r="A43" s="112"/>
      <c r="B43" s="14" t="s">
        <v>40</v>
      </c>
      <c r="C43" s="101"/>
      <c r="D43" s="101"/>
      <c r="E43" s="91"/>
      <c r="F43" s="272"/>
      <c r="G43" s="192"/>
      <c r="H43" s="192"/>
      <c r="I43" s="192"/>
      <c r="J43" s="239">
        <f t="shared" si="2"/>
        <v>0</v>
      </c>
    </row>
    <row r="44" spans="1:10" ht="30" customHeight="1">
      <c r="A44" s="112"/>
      <c r="B44" s="276" t="s">
        <v>7</v>
      </c>
      <c r="C44" s="277"/>
      <c r="D44" s="277"/>
      <c r="E44" s="278">
        <f>E35+E37+E39+E40+E41</f>
        <v>1123974</v>
      </c>
      <c r="F44" s="279">
        <f>F35+F37+F39+F41</f>
        <v>277975</v>
      </c>
      <c r="G44" s="279">
        <f>G35+G37+G39+G41</f>
        <v>1125621</v>
      </c>
      <c r="H44" s="279">
        <f>H35+H37+H39+H41+H40</f>
        <v>0</v>
      </c>
      <c r="I44" s="279">
        <f>I35+I37+I39+I41+I40</f>
        <v>1000000</v>
      </c>
      <c r="J44" s="292">
        <f>J35+J37+J39+J41</f>
        <v>1403596</v>
      </c>
    </row>
    <row r="45" spans="1:10" ht="30.75" customHeight="1" thickBot="1">
      <c r="A45" s="113"/>
      <c r="B45" s="114" t="s">
        <v>46</v>
      </c>
      <c r="C45" s="115"/>
      <c r="D45" s="115"/>
      <c r="E45" s="188">
        <f>SUM(E25,E44)</f>
        <v>1447283</v>
      </c>
      <c r="F45" s="275">
        <f>SUM(F25,F44)</f>
        <v>572613</v>
      </c>
      <c r="G45" s="275">
        <f>SUM(G25,G44)</f>
        <v>1158890</v>
      </c>
      <c r="H45" s="275">
        <f>SUM(H25,H44)</f>
        <v>0</v>
      </c>
      <c r="I45" s="275">
        <f>SUM(I25,I44)</f>
        <v>1000000</v>
      </c>
      <c r="J45" s="240">
        <f>SUM(J25,J44)</f>
        <v>1731503</v>
      </c>
    </row>
    <row r="46" spans="2:5" ht="15.75">
      <c r="B46" s="1"/>
      <c r="E46" s="193"/>
    </row>
    <row r="47" spans="2:5" ht="15.75">
      <c r="B47" s="1"/>
      <c r="E47" s="101"/>
    </row>
    <row r="48" spans="2:5" ht="15.75">
      <c r="B48" s="1"/>
      <c r="C48" s="49"/>
      <c r="E48" s="184"/>
    </row>
    <row r="49" spans="2:5" ht="15.75">
      <c r="B49" s="1"/>
      <c r="E49" s="184"/>
    </row>
    <row r="50" spans="2:5" ht="15.75">
      <c r="B50" s="1"/>
      <c r="E50" s="184"/>
    </row>
    <row r="51" spans="2:5" ht="15.75">
      <c r="B51" s="1"/>
      <c r="E51" s="184"/>
    </row>
    <row r="52" spans="2:5" ht="15.75">
      <c r="B52" s="1"/>
      <c r="E52" s="184"/>
    </row>
    <row r="53" spans="2:5" ht="15.75">
      <c r="B53" s="1"/>
      <c r="E53" s="184"/>
    </row>
    <row r="54" spans="2:5" ht="15.75">
      <c r="B54" s="1"/>
      <c r="E54" s="184"/>
    </row>
    <row r="55" spans="2:5" ht="15.75">
      <c r="B55" s="1"/>
      <c r="E55" s="184"/>
    </row>
    <row r="56" spans="2:5" ht="15.75">
      <c r="B56" s="1"/>
      <c r="E56" s="184"/>
    </row>
    <row r="57" spans="2:5" ht="15.75">
      <c r="B57" s="1"/>
      <c r="E57" s="184"/>
    </row>
    <row r="58" spans="2:5" ht="15.75">
      <c r="B58" s="1"/>
      <c r="E58" s="184"/>
    </row>
    <row r="59" spans="2:5" ht="15.75">
      <c r="B59" s="1"/>
      <c r="E59" s="184"/>
    </row>
    <row r="60" spans="2:5" ht="15.75">
      <c r="B60" s="1"/>
      <c r="E60" s="184"/>
    </row>
    <row r="61" spans="2:5" ht="15.75">
      <c r="B61" s="1"/>
      <c r="E61" s="194"/>
    </row>
    <row r="62" spans="2:5" ht="15.75">
      <c r="B62" s="1"/>
      <c r="E62" s="195"/>
    </row>
    <row r="63" spans="2:5" ht="15">
      <c r="B63" s="2"/>
      <c r="E63" s="184"/>
    </row>
    <row r="64" spans="2:5" ht="15">
      <c r="B64" s="2"/>
      <c r="E64" s="184"/>
    </row>
    <row r="65" spans="2:5" ht="15">
      <c r="B65" s="2"/>
      <c r="E65" s="184"/>
    </row>
    <row r="66" spans="2:5" ht="15">
      <c r="B66" s="2"/>
      <c r="E66" s="196"/>
    </row>
    <row r="67" spans="2:5" ht="15">
      <c r="B67" s="2"/>
      <c r="E67" s="184"/>
    </row>
    <row r="68" spans="2:5" ht="15">
      <c r="B68" s="2"/>
      <c r="E68" s="184"/>
    </row>
    <row r="69" spans="2:5" ht="15">
      <c r="B69" s="2"/>
      <c r="E69" s="184"/>
    </row>
    <row r="70" spans="2:5" ht="15">
      <c r="B70" s="2"/>
      <c r="E70" s="184"/>
    </row>
    <row r="71" spans="2:5" ht="15">
      <c r="B71" s="2"/>
      <c r="E71" s="184"/>
    </row>
    <row r="72" spans="2:5" ht="15">
      <c r="B72" s="2"/>
      <c r="E72" s="184"/>
    </row>
    <row r="73" spans="2:6" ht="15">
      <c r="B73" s="391"/>
      <c r="C73" s="392"/>
      <c r="D73" s="392"/>
      <c r="E73" s="195"/>
      <c r="F73" s="392"/>
    </row>
    <row r="74" spans="2:6" ht="15">
      <c r="B74" s="391"/>
      <c r="C74" s="392"/>
      <c r="D74" s="392"/>
      <c r="E74" s="195"/>
      <c r="F74" s="392"/>
    </row>
    <row r="75" spans="2:6" ht="15">
      <c r="B75" s="391"/>
      <c r="C75" s="392"/>
      <c r="D75" s="392"/>
      <c r="E75" s="195"/>
      <c r="F75" s="392"/>
    </row>
    <row r="76" spans="2:6" ht="15">
      <c r="B76" s="391"/>
      <c r="C76" s="392"/>
      <c r="D76" s="392"/>
      <c r="E76" s="195"/>
      <c r="F76" s="392"/>
    </row>
    <row r="77" spans="2:6" ht="15">
      <c r="B77" s="391"/>
      <c r="C77" s="392"/>
      <c r="D77" s="392"/>
      <c r="E77" s="195"/>
      <c r="F77" s="392"/>
    </row>
    <row r="78" spans="2:6" ht="15">
      <c r="B78" s="391"/>
      <c r="C78" s="392"/>
      <c r="D78" s="392"/>
      <c r="E78" s="195"/>
      <c r="F78" s="392"/>
    </row>
    <row r="79" spans="2:6" ht="15">
      <c r="B79" s="391"/>
      <c r="C79" s="392"/>
      <c r="D79" s="392"/>
      <c r="E79" s="195"/>
      <c r="F79" s="392"/>
    </row>
    <row r="80" spans="2:6" ht="15">
      <c r="B80" s="391"/>
      <c r="C80" s="392"/>
      <c r="D80" s="392"/>
      <c r="E80" s="195"/>
      <c r="F80" s="392"/>
    </row>
    <row r="81" spans="2:6" ht="15">
      <c r="B81" s="391"/>
      <c r="C81" s="392"/>
      <c r="D81" s="392"/>
      <c r="E81" s="195"/>
      <c r="F81" s="392"/>
    </row>
    <row r="82" spans="2:6" ht="15">
      <c r="B82" s="391"/>
      <c r="C82" s="392"/>
      <c r="D82" s="392"/>
      <c r="E82" s="195"/>
      <c r="F82" s="392"/>
    </row>
    <row r="83" spans="2:6" ht="15">
      <c r="B83" s="391"/>
      <c r="C83" s="392"/>
      <c r="D83" s="392"/>
      <c r="E83" s="196"/>
      <c r="F83" s="392"/>
    </row>
    <row r="84" spans="2:6" ht="16.5">
      <c r="B84" s="391"/>
      <c r="C84" s="392"/>
      <c r="D84" s="392"/>
      <c r="E84" s="393"/>
      <c r="F84" s="392"/>
    </row>
    <row r="85" spans="2:6" ht="15">
      <c r="B85" s="391"/>
      <c r="C85" s="392"/>
      <c r="D85" s="392"/>
      <c r="E85" s="195"/>
      <c r="F85" s="392"/>
    </row>
    <row r="86" spans="2:6" ht="15">
      <c r="B86" s="391"/>
      <c r="C86" s="392"/>
      <c r="D86" s="392"/>
      <c r="E86" s="392"/>
      <c r="F86" s="392"/>
    </row>
    <row r="87" spans="2:6" ht="15">
      <c r="B87" s="391"/>
      <c r="C87" s="392"/>
      <c r="D87" s="392"/>
      <c r="E87" s="392"/>
      <c r="F87" s="392"/>
    </row>
    <row r="88" spans="2:6" ht="15">
      <c r="B88" s="391"/>
      <c r="C88" s="392"/>
      <c r="D88" s="392"/>
      <c r="E88" s="392"/>
      <c r="F88" s="392"/>
    </row>
    <row r="89" spans="2:6" ht="15">
      <c r="B89" s="391"/>
      <c r="C89" s="392"/>
      <c r="D89" s="392"/>
      <c r="E89" s="392"/>
      <c r="F89" s="392"/>
    </row>
    <row r="90" spans="2:6" ht="15">
      <c r="B90" s="391"/>
      <c r="C90" s="392"/>
      <c r="D90" s="392"/>
      <c r="E90" s="392"/>
      <c r="F90" s="39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6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74"/>
  <sheetViews>
    <sheetView zoomScalePageLayoutView="0" workbookViewId="0" topLeftCell="A7">
      <selection activeCell="B46" sqref="B46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6" width="20.57421875" style="0" customWidth="1"/>
    <col min="7" max="9" width="18.8515625" style="0" customWidth="1"/>
    <col min="10" max="10" width="20.421875" style="0" customWidth="1"/>
    <col min="14" max="14" width="27.28125" style="0" customWidth="1"/>
  </cols>
  <sheetData>
    <row r="1" spans="1:6" ht="15.75" customHeight="1">
      <c r="A1" s="440" t="s">
        <v>136</v>
      </c>
      <c r="B1" s="438"/>
      <c r="C1" s="438"/>
      <c r="D1" s="438"/>
      <c r="E1" s="438"/>
      <c r="F1" s="438"/>
    </row>
    <row r="2" spans="1:6" ht="13.5" customHeight="1">
      <c r="A2" s="440" t="s">
        <v>283</v>
      </c>
      <c r="B2" s="438"/>
      <c r="C2" s="438"/>
      <c r="D2" s="438"/>
      <c r="E2" s="438"/>
      <c r="F2" s="438"/>
    </row>
    <row r="3" ht="20.25" customHeight="1" thickBot="1"/>
    <row r="4" spans="1:10" ht="36" customHeight="1">
      <c r="A4" s="109"/>
      <c r="B4" s="110" t="s">
        <v>140</v>
      </c>
      <c r="C4" s="116"/>
      <c r="D4" s="116"/>
      <c r="E4" s="108" t="s">
        <v>284</v>
      </c>
      <c r="F4" s="294" t="s">
        <v>285</v>
      </c>
      <c r="G4" s="303" t="s">
        <v>324</v>
      </c>
      <c r="H4" s="410" t="s">
        <v>337</v>
      </c>
      <c r="I4" s="410" t="s">
        <v>344</v>
      </c>
      <c r="J4" s="304" t="s">
        <v>325</v>
      </c>
    </row>
    <row r="5" spans="1:13" ht="15.75">
      <c r="A5" s="112" t="s">
        <v>180</v>
      </c>
      <c r="B5" s="20" t="s">
        <v>31</v>
      </c>
      <c r="C5" s="60"/>
      <c r="D5" s="60"/>
      <c r="E5" s="209">
        <v>20967</v>
      </c>
      <c r="F5" s="295">
        <v>17634</v>
      </c>
      <c r="G5" s="210">
        <v>1056</v>
      </c>
      <c r="H5" s="224">
        <v>3000</v>
      </c>
      <c r="I5" s="224"/>
      <c r="J5" s="311">
        <f>F5+G5+H5+I5</f>
        <v>21690</v>
      </c>
      <c r="M5" s="84"/>
    </row>
    <row r="6" spans="1:10" ht="15.75">
      <c r="A6" s="112" t="s">
        <v>181</v>
      </c>
      <c r="B6" s="20" t="s">
        <v>27</v>
      </c>
      <c r="C6" s="60"/>
      <c r="D6" s="60"/>
      <c r="E6" s="210">
        <v>2794</v>
      </c>
      <c r="F6" s="295">
        <v>1994</v>
      </c>
      <c r="G6" s="210">
        <v>634</v>
      </c>
      <c r="H6" s="224">
        <v>351</v>
      </c>
      <c r="I6" s="224"/>
      <c r="J6" s="311">
        <f aca="true" t="shared" si="0" ref="J6:J19">F6+G6+H6+I6</f>
        <v>2979</v>
      </c>
    </row>
    <row r="7" spans="1:10" ht="15.75">
      <c r="A7" s="112" t="s">
        <v>182</v>
      </c>
      <c r="B7" s="20" t="s">
        <v>28</v>
      </c>
      <c r="C7" s="60"/>
      <c r="D7" s="60"/>
      <c r="E7" s="210">
        <v>4700</v>
      </c>
      <c r="F7" s="295">
        <v>6507</v>
      </c>
      <c r="G7" s="210">
        <v>4737</v>
      </c>
      <c r="H7" s="224"/>
      <c r="I7" s="224"/>
      <c r="J7" s="311">
        <f t="shared" si="0"/>
        <v>11244</v>
      </c>
    </row>
    <row r="8" spans="1:10" ht="38.25" customHeight="1">
      <c r="A8" s="112" t="s">
        <v>182</v>
      </c>
      <c r="B8" s="20" t="s">
        <v>268</v>
      </c>
      <c r="C8" s="60"/>
      <c r="D8" s="60"/>
      <c r="E8" s="210">
        <v>17440</v>
      </c>
      <c r="F8" s="295">
        <v>70</v>
      </c>
      <c r="G8" s="210">
        <v>17331</v>
      </c>
      <c r="H8" s="224">
        <v>2534</v>
      </c>
      <c r="I8" s="224"/>
      <c r="J8" s="311">
        <f t="shared" si="0"/>
        <v>19935</v>
      </c>
    </row>
    <row r="9" spans="1:12" ht="38.25" customHeight="1">
      <c r="A9" s="200" t="s">
        <v>182</v>
      </c>
      <c r="B9" s="20" t="s">
        <v>255</v>
      </c>
      <c r="C9" s="60"/>
      <c r="D9" s="60"/>
      <c r="E9" s="210">
        <v>38000</v>
      </c>
      <c r="F9" s="295">
        <v>38000</v>
      </c>
      <c r="G9" s="210"/>
      <c r="H9" s="224"/>
      <c r="I9" s="224">
        <v>10758</v>
      </c>
      <c r="J9" s="311">
        <f t="shared" si="0"/>
        <v>48758</v>
      </c>
      <c r="L9" t="s">
        <v>351</v>
      </c>
    </row>
    <row r="10" spans="1:10" ht="54.75" customHeight="1">
      <c r="A10" s="112" t="s">
        <v>224</v>
      </c>
      <c r="B10" s="20" t="s">
        <v>230</v>
      </c>
      <c r="C10" s="60"/>
      <c r="D10" s="60"/>
      <c r="E10" s="210">
        <v>29516</v>
      </c>
      <c r="F10" s="295">
        <v>4645</v>
      </c>
      <c r="G10" s="210">
        <v>9511</v>
      </c>
      <c r="H10" s="224">
        <v>-2534</v>
      </c>
      <c r="I10" s="224"/>
      <c r="J10" s="311">
        <f t="shared" si="0"/>
        <v>11622</v>
      </c>
    </row>
    <row r="11" spans="1:10" ht="15.75">
      <c r="A11" s="112"/>
      <c r="B11" s="20" t="s">
        <v>29</v>
      </c>
      <c r="C11" s="60"/>
      <c r="D11" s="60"/>
      <c r="E11" s="210"/>
      <c r="F11" s="295"/>
      <c r="G11" s="210"/>
      <c r="H11" s="224"/>
      <c r="I11" s="224"/>
      <c r="J11" s="311">
        <f t="shared" si="0"/>
        <v>0</v>
      </c>
    </row>
    <row r="12" spans="1:10" ht="15.75">
      <c r="A12" s="112"/>
      <c r="B12" s="20" t="s">
        <v>273</v>
      </c>
      <c r="C12" s="60"/>
      <c r="D12" s="60"/>
      <c r="E12" s="210"/>
      <c r="F12" s="295"/>
      <c r="G12" s="210"/>
      <c r="H12" s="224"/>
      <c r="I12" s="224"/>
      <c r="J12" s="311">
        <f t="shared" si="0"/>
        <v>0</v>
      </c>
    </row>
    <row r="13" spans="1:10" ht="15.75">
      <c r="A13" s="112"/>
      <c r="B13" s="9" t="s">
        <v>274</v>
      </c>
      <c r="C13" s="60"/>
      <c r="D13" s="60"/>
      <c r="E13" s="210">
        <v>1500</v>
      </c>
      <c r="F13" s="295">
        <v>1000</v>
      </c>
      <c r="G13" s="210"/>
      <c r="H13" s="224"/>
      <c r="I13" s="224"/>
      <c r="J13" s="311">
        <f t="shared" si="0"/>
        <v>1000</v>
      </c>
    </row>
    <row r="14" spans="1:10" ht="15.75">
      <c r="A14" s="112"/>
      <c r="B14" s="9" t="s">
        <v>49</v>
      </c>
      <c r="C14" s="60"/>
      <c r="D14" s="60"/>
      <c r="E14" s="210"/>
      <c r="F14" s="295"/>
      <c r="G14" s="210"/>
      <c r="H14" s="224"/>
      <c r="I14" s="224"/>
      <c r="J14" s="311">
        <f t="shared" si="0"/>
        <v>0</v>
      </c>
    </row>
    <row r="15" spans="1:10" ht="15.75">
      <c r="A15" s="112"/>
      <c r="B15" s="9" t="s">
        <v>50</v>
      </c>
      <c r="C15" s="60"/>
      <c r="D15" s="60"/>
      <c r="E15" s="210"/>
      <c r="F15" s="295"/>
      <c r="G15" s="210"/>
      <c r="H15" s="224"/>
      <c r="I15" s="224"/>
      <c r="J15" s="311">
        <f t="shared" si="0"/>
        <v>0</v>
      </c>
    </row>
    <row r="16" spans="1:10" ht="15.75">
      <c r="A16" s="112"/>
      <c r="B16" s="9" t="s">
        <v>51</v>
      </c>
      <c r="C16" s="60"/>
      <c r="D16" s="60"/>
      <c r="E16" s="210"/>
      <c r="F16" s="295"/>
      <c r="G16" s="210"/>
      <c r="H16" s="224"/>
      <c r="I16" s="224"/>
      <c r="J16" s="311">
        <f t="shared" si="0"/>
        <v>0</v>
      </c>
    </row>
    <row r="17" spans="1:10" ht="31.5">
      <c r="A17" s="112"/>
      <c r="B17" s="307" t="s">
        <v>26</v>
      </c>
      <c r="C17" s="308"/>
      <c r="D17" s="308"/>
      <c r="E17" s="309"/>
      <c r="F17" s="310"/>
      <c r="G17" s="210"/>
      <c r="H17" s="224"/>
      <c r="I17" s="224"/>
      <c r="J17" s="311">
        <f t="shared" si="0"/>
        <v>0</v>
      </c>
    </row>
    <row r="18" spans="1:12" ht="15.75">
      <c r="A18" s="112" t="s">
        <v>203</v>
      </c>
      <c r="B18" s="4" t="s">
        <v>16</v>
      </c>
      <c r="C18" s="60"/>
      <c r="D18" s="60"/>
      <c r="E18" s="82">
        <v>347166</v>
      </c>
      <c r="F18" s="296">
        <v>362013</v>
      </c>
      <c r="G18" s="210"/>
      <c r="H18" s="224">
        <v>-3351</v>
      </c>
      <c r="I18" s="224">
        <v>-10758</v>
      </c>
      <c r="J18" s="311">
        <f t="shared" si="0"/>
        <v>347904</v>
      </c>
      <c r="L18" t="s">
        <v>351</v>
      </c>
    </row>
    <row r="19" spans="1:10" ht="15.75">
      <c r="A19" s="112" t="s">
        <v>203</v>
      </c>
      <c r="B19" s="4" t="s">
        <v>17</v>
      </c>
      <c r="C19" s="60" t="s">
        <v>124</v>
      </c>
      <c r="D19" s="60"/>
      <c r="E19" s="207">
        <v>140000</v>
      </c>
      <c r="F19" s="297">
        <v>140000</v>
      </c>
      <c r="G19" s="210"/>
      <c r="H19" s="224"/>
      <c r="I19" s="224"/>
      <c r="J19" s="311">
        <f t="shared" si="0"/>
        <v>140000</v>
      </c>
    </row>
    <row r="20" spans="1:10" ht="24.75" customHeight="1">
      <c r="A20" s="112"/>
      <c r="B20" s="276" t="s">
        <v>6</v>
      </c>
      <c r="C20" s="305" t="e">
        <f>SUM(C5,C6,C7,C11,C12,C17,C18,C19+#REF!)</f>
        <v>#VALUE!</v>
      </c>
      <c r="D20" s="305" t="e">
        <f>SUM(D5,D6,D7,D11,D12,D17,D18,D19+#REF!)</f>
        <v>#REF!</v>
      </c>
      <c r="E20" s="305">
        <f aca="true" t="shared" si="1" ref="E20:J20">SUM(E5:E19)</f>
        <v>602083</v>
      </c>
      <c r="F20" s="306">
        <f t="shared" si="1"/>
        <v>571863</v>
      </c>
      <c r="G20" s="306">
        <f t="shared" si="1"/>
        <v>33269</v>
      </c>
      <c r="H20" s="306">
        <f t="shared" si="1"/>
        <v>0</v>
      </c>
      <c r="I20" s="306">
        <f t="shared" si="1"/>
        <v>0</v>
      </c>
      <c r="J20" s="306">
        <f t="shared" si="1"/>
        <v>605132</v>
      </c>
    </row>
    <row r="21" spans="1:14" ht="20.25" customHeight="1">
      <c r="A21" s="112" t="s">
        <v>184</v>
      </c>
      <c r="B21" s="20" t="s">
        <v>236</v>
      </c>
      <c r="C21" s="60"/>
      <c r="D21" s="60"/>
      <c r="E21" s="80">
        <v>1037</v>
      </c>
      <c r="F21" s="298">
        <v>750</v>
      </c>
      <c r="G21" s="210">
        <v>25</v>
      </c>
      <c r="H21" s="224"/>
      <c r="I21" s="224"/>
      <c r="J21" s="91">
        <f>F21+G21+H21+I21</f>
        <v>775</v>
      </c>
      <c r="N21" s="83"/>
    </row>
    <row r="22" spans="1:14" ht="20.25" customHeight="1">
      <c r="A22" s="112" t="s">
        <v>184</v>
      </c>
      <c r="B22" s="20" t="s">
        <v>237</v>
      </c>
      <c r="C22" s="60"/>
      <c r="D22" s="60"/>
      <c r="E22" s="80"/>
      <c r="F22" s="298">
        <v>0</v>
      </c>
      <c r="G22" s="210"/>
      <c r="H22" s="224"/>
      <c r="I22" s="224"/>
      <c r="J22" s="91">
        <f aca="true" t="shared" si="2" ref="J22:J36">F22+G22+H22+I22</f>
        <v>0</v>
      </c>
      <c r="N22" s="83"/>
    </row>
    <row r="23" spans="1:14" ht="15.75">
      <c r="A23" s="112" t="s">
        <v>185</v>
      </c>
      <c r="B23" s="20" t="s">
        <v>19</v>
      </c>
      <c r="C23" s="60"/>
      <c r="D23" s="60"/>
      <c r="E23" s="60">
        <v>0</v>
      </c>
      <c r="F23" s="299">
        <v>0</v>
      </c>
      <c r="G23" s="210"/>
      <c r="H23" s="224"/>
      <c r="I23" s="224"/>
      <c r="J23" s="91">
        <f t="shared" si="2"/>
        <v>0</v>
      </c>
      <c r="N23" s="83"/>
    </row>
    <row r="24" spans="1:14" ht="15.75">
      <c r="A24" s="112"/>
      <c r="B24" s="20" t="s">
        <v>21</v>
      </c>
      <c r="C24" s="60"/>
      <c r="D24" s="82" t="e">
        <f>SUM(#REF!,#REF!)</f>
        <v>#REF!</v>
      </c>
      <c r="E24" s="60"/>
      <c r="F24" s="299"/>
      <c r="G24" s="210"/>
      <c r="H24" s="224"/>
      <c r="I24" s="224"/>
      <c r="J24" s="91">
        <f t="shared" si="2"/>
        <v>0</v>
      </c>
      <c r="N24" s="83">
        <f>SUM(N21:N23)</f>
        <v>0</v>
      </c>
    </row>
    <row r="25" spans="1:14" ht="47.25">
      <c r="A25" s="112"/>
      <c r="B25" s="9" t="s">
        <v>52</v>
      </c>
      <c r="C25" s="60"/>
      <c r="D25" s="60"/>
      <c r="E25" s="80">
        <v>0</v>
      </c>
      <c r="F25" s="298">
        <v>0</v>
      </c>
      <c r="G25" s="210"/>
      <c r="H25" s="224"/>
      <c r="I25" s="224"/>
      <c r="J25" s="91">
        <f t="shared" si="2"/>
        <v>0</v>
      </c>
      <c r="N25" s="84"/>
    </row>
    <row r="26" spans="1:14" ht="15.75">
      <c r="A26" s="112"/>
      <c r="B26" s="9" t="s">
        <v>275</v>
      </c>
      <c r="C26" s="60"/>
      <c r="D26" s="60"/>
      <c r="E26" s="80"/>
      <c r="F26" s="298"/>
      <c r="G26" s="210"/>
      <c r="H26" s="224"/>
      <c r="I26" s="224"/>
      <c r="J26" s="91">
        <f t="shared" si="2"/>
        <v>0</v>
      </c>
      <c r="N26" s="84"/>
    </row>
    <row r="27" spans="1:10" ht="15.75">
      <c r="A27" s="112"/>
      <c r="B27" s="9" t="s">
        <v>53</v>
      </c>
      <c r="C27" s="60"/>
      <c r="D27" s="60"/>
      <c r="E27" s="60"/>
      <c r="F27" s="299"/>
      <c r="G27" s="210"/>
      <c r="H27" s="224"/>
      <c r="I27" s="224"/>
      <c r="J27" s="91">
        <f t="shared" si="2"/>
        <v>0</v>
      </c>
    </row>
    <row r="28" spans="1:10" ht="15.75">
      <c r="A28" s="112"/>
      <c r="B28" s="9" t="s">
        <v>54</v>
      </c>
      <c r="C28" s="60"/>
      <c r="D28" s="60"/>
      <c r="E28" s="60"/>
      <c r="F28" s="299"/>
      <c r="G28" s="210"/>
      <c r="H28" s="224"/>
      <c r="I28" s="224"/>
      <c r="J28" s="91">
        <f t="shared" si="2"/>
        <v>0</v>
      </c>
    </row>
    <row r="29" spans="1:10" ht="15.75">
      <c r="A29" s="112"/>
      <c r="B29" s="9" t="s">
        <v>55</v>
      </c>
      <c r="C29" s="60"/>
      <c r="D29" s="60"/>
      <c r="E29" s="82">
        <v>844163</v>
      </c>
      <c r="F29" s="299"/>
      <c r="G29" s="210">
        <v>1125596</v>
      </c>
      <c r="H29" s="224"/>
      <c r="I29" s="224"/>
      <c r="J29" s="91">
        <f t="shared" si="2"/>
        <v>1125596</v>
      </c>
    </row>
    <row r="30" spans="1:10" ht="15.75">
      <c r="A30" s="200" t="s">
        <v>203</v>
      </c>
      <c r="B30" s="4" t="s">
        <v>33</v>
      </c>
      <c r="C30" s="60"/>
      <c r="D30" s="60"/>
      <c r="E30" s="82">
        <v>0</v>
      </c>
      <c r="F30" s="296"/>
      <c r="G30" s="210"/>
      <c r="H30" s="224"/>
      <c r="I30" s="224"/>
      <c r="J30" s="91">
        <f t="shared" si="2"/>
        <v>0</v>
      </c>
    </row>
    <row r="31" spans="1:10" ht="15.75">
      <c r="A31" s="112"/>
      <c r="B31" s="4" t="s">
        <v>32</v>
      </c>
      <c r="C31" s="82" t="s">
        <v>125</v>
      </c>
      <c r="D31" s="60">
        <v>6408</v>
      </c>
      <c r="E31" s="60"/>
      <c r="F31" s="299"/>
      <c r="G31" s="210"/>
      <c r="H31" s="224"/>
      <c r="I31" s="224"/>
      <c r="J31" s="91">
        <f t="shared" si="2"/>
        <v>0</v>
      </c>
    </row>
    <row r="32" spans="1:10" ht="15.75">
      <c r="A32" s="112" t="s">
        <v>183</v>
      </c>
      <c r="B32" s="4" t="s">
        <v>260</v>
      </c>
      <c r="C32" s="82"/>
      <c r="D32" s="60"/>
      <c r="E32" s="82"/>
      <c r="F32" s="296">
        <v>0</v>
      </c>
      <c r="G32" s="210"/>
      <c r="H32" s="224"/>
      <c r="I32" s="224"/>
      <c r="J32" s="91">
        <f t="shared" si="2"/>
        <v>0</v>
      </c>
    </row>
    <row r="33" spans="1:10" ht="15.75">
      <c r="A33" s="112"/>
      <c r="B33" s="18" t="s">
        <v>25</v>
      </c>
      <c r="C33" s="60"/>
      <c r="D33" s="60">
        <v>17369</v>
      </c>
      <c r="E33" s="117"/>
      <c r="F33" s="300"/>
      <c r="G33" s="210"/>
      <c r="H33" s="224"/>
      <c r="I33" s="224"/>
      <c r="J33" s="91">
        <f t="shared" si="2"/>
        <v>0</v>
      </c>
    </row>
    <row r="34" spans="1:10" ht="15.75">
      <c r="A34" s="112" t="s">
        <v>354</v>
      </c>
      <c r="B34" s="6" t="s">
        <v>353</v>
      </c>
      <c r="C34" s="60"/>
      <c r="D34" s="81">
        <f>SUM(D31:D33)</f>
        <v>23777</v>
      </c>
      <c r="E34" s="60"/>
      <c r="F34" s="299"/>
      <c r="G34" s="210"/>
      <c r="H34" s="224"/>
      <c r="I34" s="224">
        <v>1000000</v>
      </c>
      <c r="J34" s="91">
        <f t="shared" si="2"/>
        <v>1000000</v>
      </c>
    </row>
    <row r="35" spans="1:10" ht="15.75">
      <c r="A35" s="112"/>
      <c r="B35" s="6" t="s">
        <v>24</v>
      </c>
      <c r="C35" s="60"/>
      <c r="D35" s="60"/>
      <c r="E35" s="60"/>
      <c r="F35" s="299"/>
      <c r="G35" s="210"/>
      <c r="H35" s="224"/>
      <c r="I35" s="224"/>
      <c r="J35" s="91">
        <f t="shared" si="2"/>
        <v>0</v>
      </c>
    </row>
    <row r="36" spans="1:10" ht="15.75">
      <c r="A36" s="112"/>
      <c r="B36" s="6" t="s">
        <v>23</v>
      </c>
      <c r="C36" s="60"/>
      <c r="D36" s="60"/>
      <c r="E36" s="60"/>
      <c r="F36" s="299"/>
      <c r="G36" s="210"/>
      <c r="H36" s="224"/>
      <c r="I36" s="224"/>
      <c r="J36" s="91">
        <f t="shared" si="2"/>
        <v>0</v>
      </c>
    </row>
    <row r="37" spans="1:10" ht="24" customHeight="1">
      <c r="A37" s="112"/>
      <c r="B37" s="276" t="s">
        <v>7</v>
      </c>
      <c r="C37" s="305">
        <f>SUM(C21,C23,C24,C30,C31,C33,C34,C35,C36)</f>
        <v>0</v>
      </c>
      <c r="D37" s="305" t="e">
        <f>SUM(D21,D23,D24,D30,D31,D33,D34,D35,D36)</f>
        <v>#REF!</v>
      </c>
      <c r="E37" s="305">
        <f aca="true" t="shared" si="3" ref="E37:J37">SUM(E21:E36)</f>
        <v>845200</v>
      </c>
      <c r="F37" s="306">
        <f t="shared" si="3"/>
        <v>750</v>
      </c>
      <c r="G37" s="306">
        <f t="shared" si="3"/>
        <v>1125621</v>
      </c>
      <c r="H37" s="306">
        <f t="shared" si="3"/>
        <v>0</v>
      </c>
      <c r="I37" s="306">
        <f t="shared" si="3"/>
        <v>1000000</v>
      </c>
      <c r="J37" s="306">
        <f t="shared" si="3"/>
        <v>2126371</v>
      </c>
    </row>
    <row r="38" spans="1:10" ht="36" customHeight="1" thickBot="1">
      <c r="A38" s="113"/>
      <c r="B38" s="118" t="s">
        <v>18</v>
      </c>
      <c r="C38" s="119" t="e">
        <f aca="true" t="shared" si="4" ref="C38:J38">SUM(C20,C37)</f>
        <v>#VALUE!</v>
      </c>
      <c r="D38" s="119" t="e">
        <f t="shared" si="4"/>
        <v>#REF!</v>
      </c>
      <c r="E38" s="119">
        <f t="shared" si="4"/>
        <v>1447283</v>
      </c>
      <c r="F38" s="301">
        <f t="shared" si="4"/>
        <v>572613</v>
      </c>
      <c r="G38" s="301">
        <f t="shared" si="4"/>
        <v>1158890</v>
      </c>
      <c r="H38" s="301">
        <f t="shared" si="4"/>
        <v>0</v>
      </c>
      <c r="I38" s="301">
        <f t="shared" si="4"/>
        <v>1000000</v>
      </c>
      <c r="J38" s="301">
        <f t="shared" si="4"/>
        <v>2731503</v>
      </c>
    </row>
    <row r="39" ht="12.75">
      <c r="E39" s="302"/>
    </row>
    <row r="40" ht="12.75">
      <c r="E40" s="101"/>
    </row>
    <row r="41" ht="12.75">
      <c r="E41" s="101"/>
    </row>
    <row r="42" ht="12.75">
      <c r="E42" s="101"/>
    </row>
    <row r="43" ht="12.75">
      <c r="E43" s="101"/>
    </row>
    <row r="44" ht="12.75">
      <c r="E44" s="101"/>
    </row>
    <row r="45" ht="12.75">
      <c r="E45" s="101"/>
    </row>
    <row r="46" ht="12.75">
      <c r="E46" s="101"/>
    </row>
    <row r="47" ht="12.75">
      <c r="E47" s="101"/>
    </row>
    <row r="48" ht="12.75">
      <c r="E48" s="101"/>
    </row>
    <row r="49" ht="12.75">
      <c r="E49" s="101"/>
    </row>
    <row r="50" ht="12.75">
      <c r="E50" s="101"/>
    </row>
    <row r="51" ht="12.75">
      <c r="E51" s="101"/>
    </row>
    <row r="52" ht="12.75">
      <c r="E52" s="101"/>
    </row>
    <row r="53" ht="12.75">
      <c r="E53" s="101"/>
    </row>
    <row r="54" ht="12.75">
      <c r="E54" s="198"/>
    </row>
    <row r="55" ht="12.75">
      <c r="E55" s="101"/>
    </row>
    <row r="56" ht="12.75">
      <c r="E56" s="101"/>
    </row>
    <row r="57" ht="12.75">
      <c r="E57" s="199"/>
    </row>
    <row r="58" ht="12.75">
      <c r="E58" s="184"/>
    </row>
    <row r="59" ht="12.75">
      <c r="E59" s="184"/>
    </row>
    <row r="60" ht="12.75">
      <c r="E60" s="184"/>
    </row>
    <row r="61" ht="12.75">
      <c r="E61" s="184"/>
    </row>
    <row r="62" ht="12.75">
      <c r="E62" s="184"/>
    </row>
    <row r="63" ht="12.75">
      <c r="E63" s="184"/>
    </row>
    <row r="64" ht="12.75">
      <c r="E64" s="184"/>
    </row>
    <row r="65" ht="12.75">
      <c r="E65" s="184"/>
    </row>
    <row r="66" ht="12.75">
      <c r="E66" s="184"/>
    </row>
    <row r="67" ht="12.75">
      <c r="E67" s="184"/>
    </row>
    <row r="68" ht="12.75">
      <c r="E68" s="184"/>
    </row>
    <row r="69" ht="12.75">
      <c r="E69" s="198"/>
    </row>
    <row r="70" ht="12.75">
      <c r="E70" s="184"/>
    </row>
    <row r="71" ht="12.75">
      <c r="E71" s="184"/>
    </row>
    <row r="72" ht="12.75">
      <c r="E72" s="184"/>
    </row>
    <row r="73" ht="12.75">
      <c r="E73" s="199"/>
    </row>
    <row r="74" ht="15.75">
      <c r="E74" s="197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55" r:id="rId1"/>
  <headerFooter alignWithMargins="0">
    <oddHeader>&amp;R&amp;"Bookman Old Style,Normál"2.MELLÉKLET</oddHeader>
    <oddFooter>&amp;C&amp;"Bookman Old Style,Normál"2013. ÉVI KÖLTSÉGVETÉS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0"/>
  <sheetViews>
    <sheetView zoomScalePageLayoutView="0" workbookViewId="0" topLeftCell="A7">
      <selection activeCell="I8" sqref="I8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3" width="22.421875" style="0" customWidth="1"/>
    <col min="4" max="5" width="21.421875" style="0" customWidth="1"/>
    <col min="6" max="6" width="24.28125" style="0" customWidth="1"/>
    <col min="7" max="7" width="19.42187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286</v>
      </c>
      <c r="B2" s="438"/>
      <c r="C2" s="438"/>
    </row>
    <row r="4" spans="1:7" ht="46.5" customHeight="1">
      <c r="A4" s="59" t="s">
        <v>140</v>
      </c>
      <c r="B4" s="98" t="s">
        <v>287</v>
      </c>
      <c r="C4" s="98" t="s">
        <v>288</v>
      </c>
      <c r="D4" s="98" t="s">
        <v>326</v>
      </c>
      <c r="E4" s="412" t="s">
        <v>338</v>
      </c>
      <c r="F4" s="412" t="s">
        <v>345</v>
      </c>
      <c r="G4" s="98" t="s">
        <v>288</v>
      </c>
    </row>
    <row r="5" spans="1:7" ht="30">
      <c r="A5" s="53" t="s">
        <v>113</v>
      </c>
      <c r="B5" s="210"/>
      <c r="C5" s="210"/>
      <c r="D5" s="60"/>
      <c r="E5" s="60"/>
      <c r="F5" s="60"/>
      <c r="G5" s="312">
        <f aca="true" t="shared" si="0" ref="G5:G11">C5+D5+E5+F5</f>
        <v>0</v>
      </c>
    </row>
    <row r="6" spans="1:9" ht="45">
      <c r="A6" s="53" t="s">
        <v>116</v>
      </c>
      <c r="B6" s="210"/>
      <c r="C6" s="210"/>
      <c r="D6" s="60"/>
      <c r="E6" s="60"/>
      <c r="F6" s="60"/>
      <c r="G6" s="312">
        <f t="shared" si="0"/>
        <v>0</v>
      </c>
      <c r="I6" s="411"/>
    </row>
    <row r="7" spans="1:7" ht="15">
      <c r="A7" s="53" t="s">
        <v>114</v>
      </c>
      <c r="B7" s="210"/>
      <c r="C7" s="210"/>
      <c r="D7" s="60"/>
      <c r="E7" s="60"/>
      <c r="F7" s="210">
        <v>1000000</v>
      </c>
      <c r="G7" s="454">
        <f t="shared" si="0"/>
        <v>1000000</v>
      </c>
    </row>
    <row r="8" spans="1:7" ht="15">
      <c r="A8" s="53" t="s">
        <v>249</v>
      </c>
      <c r="B8" s="210"/>
      <c r="C8" s="210"/>
      <c r="D8" s="60"/>
      <c r="E8" s="60"/>
      <c r="F8" s="210"/>
      <c r="G8" s="312">
        <f t="shared" si="0"/>
        <v>0</v>
      </c>
    </row>
    <row r="9" spans="1:7" ht="45">
      <c r="A9" s="53" t="s">
        <v>115</v>
      </c>
      <c r="B9" s="210"/>
      <c r="C9" s="210"/>
      <c r="D9" s="60"/>
      <c r="E9" s="60"/>
      <c r="F9" s="210"/>
      <c r="G9" s="312">
        <f t="shared" si="0"/>
        <v>0</v>
      </c>
    </row>
    <row r="10" spans="1:7" ht="30">
      <c r="A10" s="53" t="s">
        <v>112</v>
      </c>
      <c r="B10" s="210"/>
      <c r="C10" s="210"/>
      <c r="D10" s="60"/>
      <c r="E10" s="60"/>
      <c r="F10" s="210"/>
      <c r="G10" s="312">
        <f t="shared" si="0"/>
        <v>0</v>
      </c>
    </row>
    <row r="11" spans="1:7" ht="15.75">
      <c r="A11" s="23" t="s">
        <v>56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  <c r="F11" s="52">
        <f>SUM(F5:F10)</f>
        <v>1000000</v>
      </c>
      <c r="G11" s="453">
        <f t="shared" si="0"/>
        <v>1000000</v>
      </c>
    </row>
    <row r="12" ht="15">
      <c r="A12" s="22"/>
    </row>
    <row r="13" spans="1:7" ht="40.5" customHeight="1">
      <c r="A13" s="59" t="s">
        <v>140</v>
      </c>
      <c r="B13" s="98" t="s">
        <v>287</v>
      </c>
      <c r="C13" s="98" t="s">
        <v>288</v>
      </c>
      <c r="D13" s="98" t="s">
        <v>326</v>
      </c>
      <c r="E13" s="412" t="s">
        <v>338</v>
      </c>
      <c r="F13" s="412" t="s">
        <v>345</v>
      </c>
      <c r="G13" s="98" t="s">
        <v>288</v>
      </c>
    </row>
    <row r="14" spans="1:7" ht="45">
      <c r="A14" s="53" t="s">
        <v>117</v>
      </c>
      <c r="B14" s="60"/>
      <c r="C14" s="210"/>
      <c r="D14" s="210"/>
      <c r="E14" s="210"/>
      <c r="F14" s="210"/>
      <c r="G14" s="210">
        <f aca="true" t="shared" si="1" ref="G14:G19">C14+D14+E14+F14</f>
        <v>0</v>
      </c>
    </row>
    <row r="15" spans="1:7" ht="30">
      <c r="A15" s="53" t="s">
        <v>120</v>
      </c>
      <c r="B15" s="60"/>
      <c r="C15" s="210"/>
      <c r="D15" s="210"/>
      <c r="E15" s="210"/>
      <c r="F15" s="210"/>
      <c r="G15" s="210">
        <f t="shared" si="1"/>
        <v>0</v>
      </c>
    </row>
    <row r="16" spans="1:7" ht="15">
      <c r="A16" s="53" t="s">
        <v>118</v>
      </c>
      <c r="B16" s="60"/>
      <c r="C16" s="210"/>
      <c r="D16" s="210"/>
      <c r="E16" s="210"/>
      <c r="F16" s="210"/>
      <c r="G16" s="210">
        <f t="shared" si="1"/>
        <v>0</v>
      </c>
    </row>
    <row r="17" spans="1:7" ht="15">
      <c r="A17" s="53" t="s">
        <v>355</v>
      </c>
      <c r="B17" s="82"/>
      <c r="C17" s="210"/>
      <c r="D17" s="210"/>
      <c r="E17" s="210"/>
      <c r="F17" s="210">
        <v>1000000</v>
      </c>
      <c r="G17" s="210">
        <f t="shared" si="1"/>
        <v>1000000</v>
      </c>
    </row>
    <row r="18" spans="1:7" ht="30.75">
      <c r="A18" s="53" t="s">
        <v>134</v>
      </c>
      <c r="B18" s="47">
        <v>889177</v>
      </c>
      <c r="C18" s="394">
        <v>0</v>
      </c>
      <c r="D18" s="209">
        <v>1158890</v>
      </c>
      <c r="E18" s="395"/>
      <c r="F18" s="395"/>
      <c r="G18" s="210">
        <f t="shared" si="1"/>
        <v>1158890</v>
      </c>
    </row>
    <row r="19" spans="1:7" ht="45">
      <c r="A19" s="53" t="s">
        <v>119</v>
      </c>
      <c r="B19" s="60"/>
      <c r="C19" s="210"/>
      <c r="D19" s="210"/>
      <c r="E19" s="210"/>
      <c r="F19" s="210"/>
      <c r="G19" s="210">
        <f t="shared" si="1"/>
        <v>0</v>
      </c>
    </row>
    <row r="20" spans="1:7" ht="15.75">
      <c r="A20" s="23" t="s">
        <v>57</v>
      </c>
      <c r="B20" s="52">
        <f aca="true" t="shared" si="2" ref="B20:G20">SUM(B14:B19)</f>
        <v>889177</v>
      </c>
      <c r="C20" s="52">
        <f t="shared" si="2"/>
        <v>0</v>
      </c>
      <c r="D20" s="52">
        <f t="shared" si="2"/>
        <v>1158890</v>
      </c>
      <c r="E20" s="52">
        <f t="shared" si="2"/>
        <v>0</v>
      </c>
      <c r="F20" s="52">
        <f t="shared" si="2"/>
        <v>1000000</v>
      </c>
      <c r="G20" s="52">
        <f t="shared" si="2"/>
        <v>2158890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5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9.28125" style="0" customWidth="1"/>
    <col min="2" max="3" width="19.140625" style="0" customWidth="1"/>
    <col min="4" max="4" width="15.7109375" style="0" customWidth="1"/>
    <col min="5" max="5" width="17.57421875" style="0" customWidth="1"/>
  </cols>
  <sheetData>
    <row r="1" spans="1:3" ht="15.75" customHeight="1">
      <c r="A1" s="440" t="s">
        <v>238</v>
      </c>
      <c r="B1" s="438"/>
      <c r="C1" s="438"/>
    </row>
    <row r="2" spans="1:3" ht="13.5">
      <c r="A2" s="440" t="s">
        <v>289</v>
      </c>
      <c r="B2" s="438"/>
      <c r="C2" s="438"/>
    </row>
    <row r="4" spans="1:3" ht="18">
      <c r="A4" s="59" t="s">
        <v>140</v>
      </c>
      <c r="B4" s="81" t="s">
        <v>290</v>
      </c>
      <c r="C4" s="99" t="s">
        <v>291</v>
      </c>
    </row>
    <row r="5" spans="1:3" ht="15">
      <c r="A5" s="51" t="s">
        <v>128</v>
      </c>
      <c r="B5" s="60"/>
      <c r="C5" s="60"/>
    </row>
    <row r="6" spans="1:3" ht="15">
      <c r="A6" s="51" t="s">
        <v>129</v>
      </c>
      <c r="B6" s="47">
        <v>0</v>
      </c>
      <c r="C6" s="47">
        <v>0</v>
      </c>
    </row>
    <row r="7" spans="1:3" ht="15">
      <c r="A7" s="51" t="s">
        <v>231</v>
      </c>
      <c r="B7" s="47">
        <v>0</v>
      </c>
      <c r="C7" s="47">
        <v>0</v>
      </c>
    </row>
    <row r="8" spans="1:3" ht="15.75">
      <c r="A8" s="15" t="s">
        <v>141</v>
      </c>
      <c r="B8" s="52">
        <f>B6+B7</f>
        <v>0</v>
      </c>
      <c r="C8" s="52">
        <f>C6+C7</f>
        <v>0</v>
      </c>
    </row>
    <row r="9" spans="1:3" ht="12.75">
      <c r="A9" s="24"/>
      <c r="B9" s="60"/>
      <c r="C9" s="60"/>
    </row>
    <row r="10" spans="1:3" ht="12.75">
      <c r="A10" s="24"/>
      <c r="B10" s="60"/>
      <c r="C10" s="60"/>
    </row>
    <row r="12" spans="1:3" ht="18">
      <c r="A12" s="59" t="s">
        <v>140</v>
      </c>
      <c r="B12" s="81" t="s">
        <v>290</v>
      </c>
      <c r="C12" s="99" t="s">
        <v>291</v>
      </c>
    </row>
    <row r="13" spans="1:3" ht="15">
      <c r="A13" s="19"/>
      <c r="B13" s="60"/>
      <c r="C13" s="60"/>
    </row>
    <row r="14" spans="1:3" ht="15">
      <c r="A14" s="19"/>
      <c r="B14" s="60"/>
      <c r="C14" s="60"/>
    </row>
    <row r="15" spans="1:3" ht="15">
      <c r="A15" s="19"/>
      <c r="B15" s="60"/>
      <c r="C15" s="60"/>
    </row>
    <row r="16" spans="1:3" ht="15">
      <c r="A16" s="19"/>
      <c r="B16" s="60"/>
      <c r="C16" s="60"/>
    </row>
    <row r="17" spans="1:3" ht="15.75">
      <c r="A17" s="15" t="s">
        <v>60</v>
      </c>
      <c r="B17" s="60"/>
      <c r="C17" s="60"/>
    </row>
    <row r="20" ht="84" customHeight="1">
      <c r="A20" s="104" t="s">
        <v>293</v>
      </c>
    </row>
    <row r="22" spans="1:3" ht="42" customHeight="1">
      <c r="A22" s="59" t="s">
        <v>140</v>
      </c>
      <c r="B22" s="25" t="s">
        <v>292</v>
      </c>
      <c r="C22" s="100"/>
    </row>
    <row r="23" spans="1:3" ht="15">
      <c r="A23" s="19" t="s">
        <v>135</v>
      </c>
      <c r="B23" s="60"/>
      <c r="C23" s="101"/>
    </row>
    <row r="24" spans="1:3" ht="15">
      <c r="A24" s="19"/>
      <c r="B24" s="60"/>
      <c r="C24" s="101"/>
    </row>
    <row r="25" spans="1:3" ht="15">
      <c r="A25" s="19"/>
      <c r="B25" s="60"/>
      <c r="C25" s="101"/>
    </row>
    <row r="26" spans="1:3" ht="15.75">
      <c r="A26" s="26" t="s">
        <v>61</v>
      </c>
      <c r="B26" s="60"/>
      <c r="C26" s="101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40" t="s">
        <v>136</v>
      </c>
      <c r="B1" s="442"/>
      <c r="C1" s="442"/>
      <c r="D1" s="443"/>
      <c r="E1" s="443"/>
      <c r="F1" s="443"/>
      <c r="G1" s="443"/>
    </row>
    <row r="2" spans="1:7" ht="15.75">
      <c r="A2" s="440" t="s">
        <v>149</v>
      </c>
      <c r="B2" s="440"/>
      <c r="C2" s="440"/>
      <c r="D2" s="443"/>
      <c r="E2" s="443"/>
      <c r="F2" s="443"/>
      <c r="G2" s="443"/>
    </row>
    <row r="4" spans="1:11" ht="15.75">
      <c r="A4" s="27" t="s">
        <v>62</v>
      </c>
      <c r="B4" s="444" t="s">
        <v>129</v>
      </c>
      <c r="C4" s="444"/>
      <c r="D4" s="445"/>
      <c r="E4" s="445"/>
      <c r="F4" s="445"/>
      <c r="G4" s="445"/>
      <c r="H4" s="2"/>
      <c r="I4" s="84"/>
      <c r="K4" s="84"/>
    </row>
    <row r="5" spans="1:9" ht="17.25" thickBot="1">
      <c r="A5" s="28"/>
      <c r="B5" s="28"/>
      <c r="C5" s="28"/>
      <c r="D5" s="61"/>
      <c r="E5" s="61"/>
      <c r="F5" s="61"/>
      <c r="G5" s="30" t="s">
        <v>150</v>
      </c>
      <c r="H5" s="2"/>
      <c r="I5" s="92" t="s">
        <v>159</v>
      </c>
    </row>
    <row r="6" spans="1:9" ht="18">
      <c r="A6" s="62" t="s">
        <v>63</v>
      </c>
      <c r="B6" s="63" t="s">
        <v>145</v>
      </c>
      <c r="C6" s="63" t="s">
        <v>158</v>
      </c>
      <c r="D6" s="63" t="s">
        <v>74</v>
      </c>
      <c r="E6" s="63" t="s">
        <v>146</v>
      </c>
      <c r="F6" s="63" t="s">
        <v>147</v>
      </c>
      <c r="G6" s="64" t="s">
        <v>61</v>
      </c>
      <c r="I6" s="83"/>
    </row>
    <row r="7" spans="1:10" ht="15.75">
      <c r="A7" s="65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66">
        <f>SUM(C7:F7)</f>
        <v>2424128</v>
      </c>
      <c r="H7" s="2"/>
      <c r="I7" s="92" t="s">
        <v>160</v>
      </c>
      <c r="J7" s="83">
        <v>7140000</v>
      </c>
    </row>
    <row r="8" spans="1:10" ht="15.75">
      <c r="A8" s="65" t="s">
        <v>66</v>
      </c>
      <c r="B8" s="33"/>
      <c r="C8" s="33"/>
      <c r="D8" s="33"/>
      <c r="E8" s="34"/>
      <c r="F8" s="34"/>
      <c r="G8" s="66">
        <f>SUM(C8:F8)</f>
        <v>0</v>
      </c>
      <c r="H8" s="2"/>
      <c r="I8" s="92" t="s">
        <v>161</v>
      </c>
      <c r="J8" s="83">
        <v>8775000</v>
      </c>
    </row>
    <row r="9" spans="1:10" ht="15.75">
      <c r="A9" s="65" t="s">
        <v>67</v>
      </c>
      <c r="B9" s="33">
        <v>581353</v>
      </c>
      <c r="C9" s="33">
        <v>581353</v>
      </c>
      <c r="D9" s="86">
        <v>294037</v>
      </c>
      <c r="E9" s="34"/>
      <c r="F9" s="34">
        <v>3967</v>
      </c>
      <c r="G9" s="66">
        <f>SUM(C9:F9)</f>
        <v>879357</v>
      </c>
      <c r="H9" s="2"/>
      <c r="I9" s="92" t="s">
        <v>162</v>
      </c>
      <c r="J9" s="83">
        <v>1500000</v>
      </c>
    </row>
    <row r="10" spans="1:10" ht="16.5">
      <c r="A10" s="67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95">
        <f>SUM(C10:F10)</f>
        <v>3303485</v>
      </c>
      <c r="H10" s="2"/>
      <c r="I10" s="93" t="s">
        <v>163</v>
      </c>
      <c r="J10" s="94">
        <v>12544237</v>
      </c>
    </row>
    <row r="11" spans="1:10" ht="15">
      <c r="A11" s="446"/>
      <c r="B11" s="447"/>
      <c r="C11" s="447"/>
      <c r="D11" s="447"/>
      <c r="E11" s="447"/>
      <c r="F11" s="447"/>
      <c r="G11" s="448"/>
      <c r="H11" s="2"/>
      <c r="I11" s="93" t="s">
        <v>164</v>
      </c>
      <c r="J11" s="83">
        <f>SUM(J7:J10)</f>
        <v>29959237</v>
      </c>
    </row>
    <row r="12" spans="1:9" ht="18.75">
      <c r="A12" s="68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69" t="s">
        <v>61</v>
      </c>
      <c r="H12" s="2"/>
      <c r="I12" s="85"/>
    </row>
    <row r="13" spans="1:10" ht="15">
      <c r="A13" s="70" t="s">
        <v>31</v>
      </c>
      <c r="B13" s="37"/>
      <c r="C13" s="37"/>
      <c r="D13" s="34"/>
      <c r="E13" s="34"/>
      <c r="F13" s="34"/>
      <c r="G13" s="66">
        <v>0</v>
      </c>
      <c r="H13" s="2"/>
      <c r="I13" s="93" t="s">
        <v>165</v>
      </c>
      <c r="J13" s="83">
        <f>J11*1.27</f>
        <v>38048230.99</v>
      </c>
    </row>
    <row r="14" spans="1:9" ht="15">
      <c r="A14" s="70" t="s">
        <v>69</v>
      </c>
      <c r="B14" s="37"/>
      <c r="C14" s="37"/>
      <c r="D14" s="34"/>
      <c r="E14" s="34"/>
      <c r="F14" s="34"/>
      <c r="G14" s="66">
        <v>0</v>
      </c>
      <c r="H14" s="2"/>
      <c r="I14" s="84"/>
    </row>
    <row r="15" spans="1:9" ht="15">
      <c r="A15" s="70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66">
        <f>C15+D15+F15</f>
        <v>43641</v>
      </c>
      <c r="H15" s="48"/>
      <c r="I15" s="84"/>
    </row>
    <row r="16" spans="1:9" ht="15">
      <c r="A16" s="70" t="s">
        <v>19</v>
      </c>
      <c r="B16" s="60"/>
      <c r="C16" s="60"/>
      <c r="D16" s="60"/>
      <c r="E16" s="34"/>
      <c r="F16" s="34"/>
      <c r="G16" s="66">
        <f>C16+D16+F16</f>
        <v>0</v>
      </c>
      <c r="H16" s="2"/>
      <c r="I16" s="84"/>
    </row>
    <row r="17" spans="1:10" ht="15.75">
      <c r="A17" s="70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66">
        <f>C17+D17+F17</f>
        <v>3259844</v>
      </c>
      <c r="H17" s="2"/>
      <c r="I17" s="84"/>
      <c r="J17" s="84"/>
    </row>
    <row r="18" spans="1:8" ht="15">
      <c r="A18" s="70" t="s">
        <v>71</v>
      </c>
      <c r="B18" s="37"/>
      <c r="C18" s="37"/>
      <c r="D18" s="34"/>
      <c r="E18" s="34"/>
      <c r="F18" s="34"/>
      <c r="G18" s="66">
        <f>C18+D18+F18</f>
        <v>0</v>
      </c>
      <c r="H18" s="2"/>
    </row>
    <row r="19" spans="1:8" ht="17.25" thickBot="1">
      <c r="A19" s="71" t="s">
        <v>61</v>
      </c>
      <c r="B19" s="72">
        <f>SUM(B13:B18)</f>
        <v>2217028</v>
      </c>
      <c r="C19" s="72">
        <f>SUM(C13:C18)</f>
        <v>2217028</v>
      </c>
      <c r="D19" s="72">
        <f>SUM(D13:D18)</f>
        <v>553454</v>
      </c>
      <c r="E19" s="72">
        <f>SUM(E13:E18)</f>
        <v>0</v>
      </c>
      <c r="F19" s="72">
        <f>SUM(F13:F18)</f>
        <v>533003</v>
      </c>
      <c r="G19" s="95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44" t="s">
        <v>128</v>
      </c>
      <c r="C22" s="444"/>
      <c r="D22" s="445"/>
      <c r="E22" s="445"/>
      <c r="F22" s="445"/>
      <c r="G22" s="445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41"/>
      <c r="B29" s="441"/>
      <c r="C29" s="441"/>
      <c r="D29" s="441"/>
      <c r="E29" s="441"/>
      <c r="F29" s="441"/>
      <c r="G29" s="441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31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  <col min="4" max="6" width="17.7109375" style="0" customWidth="1"/>
    <col min="7" max="7" width="17.851562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294</v>
      </c>
      <c r="B2" s="438"/>
      <c r="C2" s="438"/>
    </row>
    <row r="4" spans="1:7" ht="33" customHeight="1">
      <c r="A4" s="59" t="s">
        <v>140</v>
      </c>
      <c r="B4" s="183" t="s">
        <v>295</v>
      </c>
      <c r="C4" s="102" t="s">
        <v>296</v>
      </c>
      <c r="D4" s="102" t="s">
        <v>327</v>
      </c>
      <c r="E4" s="102" t="s">
        <v>339</v>
      </c>
      <c r="F4" s="102" t="s">
        <v>346</v>
      </c>
      <c r="G4" s="81" t="s">
        <v>328</v>
      </c>
    </row>
    <row r="5" spans="1:7" ht="18.75">
      <c r="A5" s="40" t="s">
        <v>75</v>
      </c>
      <c r="B5" s="60"/>
      <c r="C5" s="19"/>
      <c r="D5" s="60"/>
      <c r="E5" s="60"/>
      <c r="F5" s="60"/>
      <c r="G5" s="210">
        <f>C5+D5+E5+F5</f>
        <v>0</v>
      </c>
    </row>
    <row r="6" spans="1:7" ht="16.5">
      <c r="A6" s="26" t="s">
        <v>76</v>
      </c>
      <c r="B6" s="60"/>
      <c r="C6" s="19"/>
      <c r="D6" s="60"/>
      <c r="E6" s="60"/>
      <c r="F6" s="60"/>
      <c r="G6" s="210">
        <f aca="true" t="shared" si="0" ref="G6:G11">C6+D6+E6+F6</f>
        <v>0</v>
      </c>
    </row>
    <row r="7" spans="1:7" ht="16.5">
      <c r="A7" s="3"/>
      <c r="B7" s="60"/>
      <c r="C7" s="19"/>
      <c r="D7" s="60"/>
      <c r="E7" s="60"/>
      <c r="F7" s="60"/>
      <c r="G7" s="210">
        <f t="shared" si="0"/>
        <v>0</v>
      </c>
    </row>
    <row r="8" spans="1:7" ht="16.5">
      <c r="A8" s="3"/>
      <c r="B8" s="60"/>
      <c r="C8" s="19"/>
      <c r="D8" s="60"/>
      <c r="E8" s="60"/>
      <c r="F8" s="60"/>
      <c r="G8" s="210">
        <f t="shared" si="0"/>
        <v>0</v>
      </c>
    </row>
    <row r="9" spans="1:7" ht="16.5">
      <c r="A9" s="26" t="s">
        <v>77</v>
      </c>
      <c r="B9" s="82">
        <v>140000</v>
      </c>
      <c r="C9" s="47">
        <v>140000</v>
      </c>
      <c r="D9" s="60"/>
      <c r="E9" s="60"/>
      <c r="F9" s="60"/>
      <c r="G9" s="210">
        <f t="shared" si="0"/>
        <v>140000</v>
      </c>
    </row>
    <row r="10" spans="1:7" ht="16.5">
      <c r="A10" s="3"/>
      <c r="B10" s="82"/>
      <c r="C10" s="47"/>
      <c r="D10" s="60"/>
      <c r="E10" s="60"/>
      <c r="F10" s="60"/>
      <c r="G10" s="210">
        <f t="shared" si="0"/>
        <v>0</v>
      </c>
    </row>
    <row r="11" spans="1:7" ht="16.5">
      <c r="A11" s="3"/>
      <c r="B11" s="82"/>
      <c r="C11" s="47"/>
      <c r="D11" s="60"/>
      <c r="E11" s="60"/>
      <c r="F11" s="60"/>
      <c r="G11" s="210">
        <f t="shared" si="0"/>
        <v>0</v>
      </c>
    </row>
    <row r="12" spans="1:7" ht="15.75">
      <c r="A12" s="26" t="s">
        <v>78</v>
      </c>
      <c r="B12" s="203">
        <f>B6+B9</f>
        <v>140000</v>
      </c>
      <c r="C12" s="203">
        <f>C6+C9</f>
        <v>140000</v>
      </c>
      <c r="D12" s="203">
        <f>D6+D9</f>
        <v>0</v>
      </c>
      <c r="E12" s="203">
        <f>E6+E9</f>
        <v>0</v>
      </c>
      <c r="F12" s="203">
        <f>F6+F9</f>
        <v>0</v>
      </c>
      <c r="G12" s="395">
        <f>C12+D12+E12+F12</f>
        <v>140000</v>
      </c>
    </row>
    <row r="13" spans="1:3" ht="16.5">
      <c r="A13" s="41"/>
      <c r="B13" s="49"/>
      <c r="C13" s="48"/>
    </row>
    <row r="14" spans="1:3" ht="16.5">
      <c r="A14" s="41"/>
      <c r="B14" s="49"/>
      <c r="C14" s="48"/>
    </row>
    <row r="15" spans="1:7" ht="33" customHeight="1">
      <c r="A15" s="59" t="s">
        <v>140</v>
      </c>
      <c r="B15" s="204" t="s">
        <v>297</v>
      </c>
      <c r="C15" s="205" t="s">
        <v>296</v>
      </c>
      <c r="D15" s="102" t="s">
        <v>327</v>
      </c>
      <c r="E15" s="102" t="s">
        <v>339</v>
      </c>
      <c r="F15" s="102" t="s">
        <v>346</v>
      </c>
      <c r="G15" s="81" t="s">
        <v>328</v>
      </c>
    </row>
    <row r="16" spans="1:7" ht="18.75">
      <c r="A16" s="40" t="s">
        <v>79</v>
      </c>
      <c r="B16" s="82"/>
      <c r="C16" s="47"/>
      <c r="D16" s="60"/>
      <c r="E16" s="60"/>
      <c r="F16" s="60"/>
      <c r="G16" s="82">
        <f>C16+D16+E16+F16</f>
        <v>0</v>
      </c>
    </row>
    <row r="17" spans="1:7" ht="16.5">
      <c r="A17" s="3" t="s">
        <v>76</v>
      </c>
      <c r="B17" s="82"/>
      <c r="C17" s="47"/>
      <c r="D17" s="60"/>
      <c r="E17" s="60"/>
      <c r="F17" s="60"/>
      <c r="G17" s="82">
        <f>C17+D17+E17+F17</f>
        <v>0</v>
      </c>
    </row>
    <row r="18" spans="1:7" ht="16.5">
      <c r="A18" s="3" t="s">
        <v>77</v>
      </c>
      <c r="B18" s="82">
        <v>347166</v>
      </c>
      <c r="C18" s="47">
        <v>362013</v>
      </c>
      <c r="D18" s="60"/>
      <c r="E18" s="210">
        <v>-3351</v>
      </c>
      <c r="F18" s="210">
        <v>-10758</v>
      </c>
      <c r="G18" s="82">
        <f>C18+D18+E18+F18</f>
        <v>347904</v>
      </c>
    </row>
    <row r="19" spans="1:7" ht="15.75">
      <c r="A19" s="26" t="s">
        <v>80</v>
      </c>
      <c r="B19" s="203">
        <f>SUM(B17:B18)</f>
        <v>347166</v>
      </c>
      <c r="C19" s="121">
        <f>SUM(C16:C18)</f>
        <v>362013</v>
      </c>
      <c r="D19" s="121">
        <f>SUM(D16:D18)</f>
        <v>0</v>
      </c>
      <c r="E19" s="121">
        <f>SUM(E16:E18)</f>
        <v>-3351</v>
      </c>
      <c r="F19" s="121">
        <f>SUM(F16:F18)</f>
        <v>-10758</v>
      </c>
      <c r="G19" s="121">
        <f>C19+D19+E19+F19</f>
        <v>347904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8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440" t="s">
        <v>136</v>
      </c>
      <c r="B1" s="438"/>
      <c r="C1" s="438"/>
    </row>
    <row r="2" spans="1:3" ht="13.5">
      <c r="A2" s="440" t="s">
        <v>298</v>
      </c>
      <c r="B2" s="438"/>
      <c r="C2" s="438"/>
    </row>
    <row r="3" ht="7.5" customHeight="1" thickBot="1">
      <c r="A3" s="2"/>
    </row>
    <row r="4" spans="1:3" ht="60" customHeight="1" thickBot="1">
      <c r="A4" s="189" t="s">
        <v>140</v>
      </c>
      <c r="B4" s="215" t="s">
        <v>303</v>
      </c>
      <c r="C4" s="215" t="s">
        <v>304</v>
      </c>
    </row>
    <row r="5" spans="1:3" ht="30">
      <c r="A5" s="211" t="s">
        <v>81</v>
      </c>
      <c r="B5" s="216">
        <f>B8+B9+B10+B11+B12+B13+B14+B15+B16+B17+B18+B19</f>
        <v>100782</v>
      </c>
      <c r="C5" s="216">
        <f>C8+C9+C10+C11+C12+C13+C14+C15+C16+C17+C18+C19+C20</f>
        <v>116838</v>
      </c>
    </row>
    <row r="6" spans="1:3" ht="15.75">
      <c r="A6" s="212" t="s">
        <v>234</v>
      </c>
      <c r="B6" s="217"/>
      <c r="C6" s="266">
        <v>0</v>
      </c>
    </row>
    <row r="7" spans="1:3" ht="15.75">
      <c r="A7" s="212" t="s">
        <v>233</v>
      </c>
      <c r="B7" s="217"/>
      <c r="C7" s="233">
        <v>0</v>
      </c>
    </row>
    <row r="8" spans="1:3" ht="15.75">
      <c r="A8" s="212" t="s">
        <v>126</v>
      </c>
      <c r="B8" s="232">
        <v>0</v>
      </c>
      <c r="C8" s="233">
        <v>0</v>
      </c>
    </row>
    <row r="9" spans="1:3" ht="15.75">
      <c r="A9" s="212" t="s">
        <v>127</v>
      </c>
      <c r="B9" s="232">
        <v>0</v>
      </c>
      <c r="C9" s="233">
        <v>0</v>
      </c>
    </row>
    <row r="10" spans="1:3" ht="15">
      <c r="A10" s="212" t="s">
        <v>153</v>
      </c>
      <c r="B10" s="233">
        <v>0</v>
      </c>
      <c r="C10" s="233">
        <v>0</v>
      </c>
    </row>
    <row r="11" spans="1:3" ht="15">
      <c r="A11" s="213" t="s">
        <v>300</v>
      </c>
      <c r="B11" s="234">
        <v>431</v>
      </c>
      <c r="C11" s="233">
        <v>431</v>
      </c>
    </row>
    <row r="12" spans="1:7" ht="15">
      <c r="A12" s="213" t="s">
        <v>239</v>
      </c>
      <c r="B12" s="234">
        <v>1571</v>
      </c>
      <c r="C12" s="233">
        <v>1509</v>
      </c>
      <c r="G12" s="49"/>
    </row>
    <row r="13" spans="1:3" ht="15">
      <c r="A13" s="213" t="s">
        <v>242</v>
      </c>
      <c r="B13" s="234">
        <v>12564</v>
      </c>
      <c r="C13" s="234">
        <v>12316</v>
      </c>
    </row>
    <row r="14" spans="1:3" ht="15">
      <c r="A14" s="213" t="s">
        <v>270</v>
      </c>
      <c r="B14" s="233">
        <v>13288</v>
      </c>
      <c r="C14" s="234">
        <v>12978</v>
      </c>
    </row>
    <row r="15" spans="1:3" ht="15">
      <c r="A15" s="213" t="s">
        <v>266</v>
      </c>
      <c r="B15" s="233">
        <v>13367</v>
      </c>
      <c r="C15" s="234">
        <v>13058</v>
      </c>
    </row>
    <row r="16" spans="1:3" ht="15">
      <c r="A16" s="213" t="s">
        <v>267</v>
      </c>
      <c r="B16" s="235">
        <v>13400</v>
      </c>
      <c r="C16" s="233">
        <v>13090</v>
      </c>
    </row>
    <row r="17" spans="1:3" ht="15">
      <c r="A17" s="213" t="s">
        <v>271</v>
      </c>
      <c r="B17" s="236">
        <v>13422</v>
      </c>
      <c r="C17" s="234">
        <v>13112</v>
      </c>
    </row>
    <row r="18" spans="1:3" ht="15">
      <c r="A18" s="213" t="s">
        <v>301</v>
      </c>
      <c r="B18" s="236">
        <v>14086</v>
      </c>
      <c r="C18" s="234">
        <v>14086</v>
      </c>
    </row>
    <row r="19" spans="1:3" ht="15">
      <c r="A19" s="213" t="s">
        <v>302</v>
      </c>
      <c r="B19" s="236">
        <v>18653</v>
      </c>
      <c r="C19" s="234">
        <v>17605</v>
      </c>
    </row>
    <row r="20" spans="1:3" ht="15">
      <c r="A20" s="213" t="s">
        <v>299</v>
      </c>
      <c r="B20" s="236">
        <v>0</v>
      </c>
      <c r="C20" s="234">
        <v>18653</v>
      </c>
    </row>
    <row r="21" spans="1:4" ht="23.25" customHeight="1" thickBot="1">
      <c r="A21" s="214" t="s">
        <v>82</v>
      </c>
      <c r="B21" s="231">
        <f>B5</f>
        <v>100782</v>
      </c>
      <c r="C21" s="218">
        <f>C5</f>
        <v>116838</v>
      </c>
      <c r="D21" s="219"/>
    </row>
    <row r="22" spans="1:3" ht="15">
      <c r="A22" s="2"/>
      <c r="B22" s="2"/>
      <c r="C22" s="48"/>
    </row>
    <row r="23" spans="1:3" ht="15">
      <c r="A23" s="2"/>
      <c r="B23" s="2"/>
      <c r="C23" s="48"/>
    </row>
    <row r="24" spans="1:3" ht="15.75" thickBot="1">
      <c r="A24" s="2"/>
      <c r="B24" s="2"/>
      <c r="C24" s="48"/>
    </row>
    <row r="25" spans="1:3" ht="39.75" customHeight="1">
      <c r="A25" s="73" t="s">
        <v>140</v>
      </c>
      <c r="B25" s="108" t="s">
        <v>305</v>
      </c>
      <c r="C25" s="201" t="s">
        <v>306</v>
      </c>
    </row>
    <row r="26" spans="1:3" ht="15">
      <c r="A26" s="76" t="s">
        <v>83</v>
      </c>
      <c r="B26" s="120"/>
      <c r="C26" s="121"/>
    </row>
    <row r="27" spans="1:3" ht="30">
      <c r="A27" s="74" t="s">
        <v>84</v>
      </c>
      <c r="B27" s="120"/>
      <c r="C27" s="47"/>
    </row>
    <row r="28" spans="1:3" ht="15">
      <c r="A28" s="74" t="s">
        <v>85</v>
      </c>
      <c r="B28" s="77">
        <v>0</v>
      </c>
      <c r="C28" s="47"/>
    </row>
    <row r="29" spans="1:3" ht="15">
      <c r="A29" s="74" t="s">
        <v>86</v>
      </c>
      <c r="B29" s="77">
        <v>0</v>
      </c>
      <c r="C29" s="47"/>
    </row>
    <row r="30" spans="1:3" ht="30">
      <c r="A30" s="74" t="s">
        <v>87</v>
      </c>
      <c r="B30" s="121">
        <f>B34+B35+B36+B37+B38+B39+B40+B41+B42</f>
        <v>279524</v>
      </c>
      <c r="C30" s="121">
        <f>C34+C35+C36+C37+C38+C39+C40+C41+C42</f>
        <v>277975</v>
      </c>
    </row>
    <row r="31" spans="1:3" ht="15">
      <c r="A31" s="220" t="s">
        <v>276</v>
      </c>
      <c r="B31" s="77">
        <v>0</v>
      </c>
      <c r="C31" s="121">
        <v>0</v>
      </c>
    </row>
    <row r="32" spans="1:3" ht="15.75">
      <c r="A32" s="50" t="s">
        <v>233</v>
      </c>
      <c r="B32" s="77">
        <v>0</v>
      </c>
      <c r="C32" s="121">
        <v>0</v>
      </c>
    </row>
    <row r="33" spans="1:3" ht="15.75">
      <c r="A33" s="50" t="s">
        <v>126</v>
      </c>
      <c r="B33" s="77">
        <v>0</v>
      </c>
      <c r="C33" s="121">
        <v>0</v>
      </c>
    </row>
    <row r="34" spans="1:3" ht="15.75">
      <c r="A34" s="50" t="s">
        <v>127</v>
      </c>
      <c r="B34" s="77">
        <v>0</v>
      </c>
      <c r="C34" s="47">
        <v>0</v>
      </c>
    </row>
    <row r="35" spans="1:3" ht="15.75">
      <c r="A35" s="50" t="s">
        <v>153</v>
      </c>
      <c r="B35" s="77">
        <v>0</v>
      </c>
      <c r="C35" s="47">
        <v>0</v>
      </c>
    </row>
    <row r="36" spans="1:3" ht="15.75">
      <c r="A36" s="50" t="s">
        <v>172</v>
      </c>
      <c r="B36" s="77">
        <v>3928</v>
      </c>
      <c r="C36" s="47">
        <v>3928</v>
      </c>
    </row>
    <row r="37" spans="1:3" ht="15.75">
      <c r="A37" s="50" t="s">
        <v>235</v>
      </c>
      <c r="B37" s="77">
        <v>9598</v>
      </c>
      <c r="C37" s="47">
        <v>9598</v>
      </c>
    </row>
    <row r="38" spans="1:5" ht="15.75">
      <c r="A38" s="50" t="s">
        <v>242</v>
      </c>
      <c r="B38" s="77">
        <v>64752</v>
      </c>
      <c r="C38" s="47">
        <v>63203</v>
      </c>
      <c r="E38" s="49"/>
    </row>
    <row r="39" spans="1:3" ht="15.75">
      <c r="A39" s="50" t="s">
        <v>243</v>
      </c>
      <c r="B39" s="77">
        <v>67026</v>
      </c>
      <c r="C39" s="47">
        <v>67026</v>
      </c>
    </row>
    <row r="40" spans="1:3" ht="15.75">
      <c r="A40" s="50" t="s">
        <v>266</v>
      </c>
      <c r="B40" s="77">
        <v>67110</v>
      </c>
      <c r="C40" s="47">
        <v>67110</v>
      </c>
    </row>
    <row r="41" spans="1:3" ht="15.75">
      <c r="A41" s="50" t="s">
        <v>267</v>
      </c>
      <c r="B41" s="77">
        <v>67110</v>
      </c>
      <c r="C41" s="47">
        <v>67110</v>
      </c>
    </row>
    <row r="42" spans="1:3" ht="15.75">
      <c r="A42" s="50" t="s">
        <v>271</v>
      </c>
      <c r="B42" s="77"/>
      <c r="C42" s="261"/>
    </row>
    <row r="43" spans="1:3" ht="15">
      <c r="A43" s="74" t="s">
        <v>88</v>
      </c>
      <c r="B43" s="77">
        <v>0</v>
      </c>
      <c r="C43" s="47"/>
    </row>
    <row r="44" spans="1:3" ht="30">
      <c r="A44" s="74" t="s">
        <v>89</v>
      </c>
      <c r="B44" s="77">
        <v>0</v>
      </c>
      <c r="C44" s="47"/>
    </row>
    <row r="45" spans="1:3" ht="30">
      <c r="A45" s="74" t="s">
        <v>90</v>
      </c>
      <c r="B45" s="77">
        <v>0</v>
      </c>
      <c r="C45" s="47"/>
    </row>
    <row r="46" spans="1:3" ht="21" customHeight="1" thickBot="1">
      <c r="A46" s="75" t="s">
        <v>91</v>
      </c>
      <c r="B46" s="119">
        <f>B30+B43+B44+B45</f>
        <v>279524</v>
      </c>
      <c r="C46" s="119">
        <f>SUM(C30)</f>
        <v>277975</v>
      </c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17"/>
  <sheetViews>
    <sheetView zoomScalePageLayoutView="0" workbookViewId="0" topLeftCell="A1">
      <selection activeCell="E18" sqref="E18:F18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30.57421875" style="0" customWidth="1"/>
    <col min="4" max="6" width="24.7109375" style="0" customWidth="1"/>
    <col min="7" max="7" width="22.0039062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307</v>
      </c>
      <c r="B2" s="438"/>
      <c r="C2" s="438"/>
    </row>
    <row r="3" spans="1:2" ht="15.75" thickBot="1">
      <c r="A3" s="2"/>
      <c r="B3" s="2"/>
    </row>
    <row r="4" spans="1:7" ht="47.25" customHeight="1" thickBot="1">
      <c r="A4" s="189" t="s">
        <v>140</v>
      </c>
      <c r="B4" s="321" t="s">
        <v>308</v>
      </c>
      <c r="C4" s="322" t="s">
        <v>309</v>
      </c>
      <c r="D4" s="322" t="s">
        <v>329</v>
      </c>
      <c r="E4" s="322" t="s">
        <v>340</v>
      </c>
      <c r="F4" s="322" t="s">
        <v>347</v>
      </c>
      <c r="G4" s="323" t="s">
        <v>330</v>
      </c>
    </row>
    <row r="5" spans="1:7" ht="15">
      <c r="A5" s="190" t="s">
        <v>131</v>
      </c>
      <c r="B5" s="319"/>
      <c r="C5" s="320"/>
      <c r="D5" s="317"/>
      <c r="E5" s="413"/>
      <c r="F5" s="413"/>
      <c r="G5" s="258">
        <f>C5+D5+E5+F5</f>
        <v>0</v>
      </c>
    </row>
    <row r="6" spans="1:7" ht="30">
      <c r="A6" s="190" t="s">
        <v>132</v>
      </c>
      <c r="B6" s="242">
        <v>0</v>
      </c>
      <c r="C6" s="313">
        <v>0</v>
      </c>
      <c r="D6" s="60"/>
      <c r="E6" s="413"/>
      <c r="F6" s="413"/>
      <c r="G6" s="258">
        <f>C6+D6+E6+F6</f>
        <v>0</v>
      </c>
    </row>
    <row r="7" spans="1:7" ht="30">
      <c r="A7" s="190" t="s">
        <v>152</v>
      </c>
      <c r="B7" s="241">
        <v>0</v>
      </c>
      <c r="C7" s="313">
        <v>0</v>
      </c>
      <c r="D7" s="60"/>
      <c r="E7" s="413"/>
      <c r="F7" s="413"/>
      <c r="G7" s="258">
        <f>C7+D7+E7+F7</f>
        <v>0</v>
      </c>
    </row>
    <row r="8" spans="1:7" ht="16.5" thickBot="1">
      <c r="A8" s="326"/>
      <c r="B8" s="327"/>
      <c r="C8" s="328"/>
      <c r="D8" s="316"/>
      <c r="E8" s="414"/>
      <c r="F8" s="414"/>
      <c r="G8" s="258">
        <f>C8+D8+E8+F8</f>
        <v>0</v>
      </c>
    </row>
    <row r="9" spans="1:7" ht="16.5" thickBot="1">
      <c r="A9" s="329" t="s">
        <v>133</v>
      </c>
      <c r="B9" s="330">
        <f aca="true" t="shared" si="0" ref="B9:G9">SUM(B5:B8)</f>
        <v>0</v>
      </c>
      <c r="C9" s="331">
        <f t="shared" si="0"/>
        <v>0</v>
      </c>
      <c r="D9" s="331">
        <f t="shared" si="0"/>
        <v>0</v>
      </c>
      <c r="E9" s="331">
        <f t="shared" si="0"/>
        <v>0</v>
      </c>
      <c r="F9" s="331">
        <f t="shared" si="0"/>
        <v>0</v>
      </c>
      <c r="G9" s="330">
        <f t="shared" si="0"/>
        <v>0</v>
      </c>
    </row>
    <row r="10" spans="1:6" ht="15.75">
      <c r="A10" s="262"/>
      <c r="B10" s="243"/>
      <c r="C10" s="318"/>
      <c r="D10" s="101"/>
      <c r="E10" s="101"/>
      <c r="F10" s="101"/>
    </row>
    <row r="11" spans="1:6" ht="15.75" thickBot="1">
      <c r="A11" s="263"/>
      <c r="B11" s="243"/>
      <c r="C11" s="318"/>
      <c r="D11" s="101"/>
      <c r="E11" s="101"/>
      <c r="F11" s="101"/>
    </row>
    <row r="12" spans="1:7" ht="37.5" customHeight="1" thickBot="1">
      <c r="A12" s="189" t="s">
        <v>140</v>
      </c>
      <c r="B12" s="321" t="s">
        <v>310</v>
      </c>
      <c r="C12" s="322" t="s">
        <v>311</v>
      </c>
      <c r="D12" s="322" t="s">
        <v>329</v>
      </c>
      <c r="E12" s="322" t="s">
        <v>340</v>
      </c>
      <c r="F12" s="322" t="s">
        <v>347</v>
      </c>
      <c r="G12" s="323" t="s">
        <v>330</v>
      </c>
    </row>
    <row r="13" spans="1:7" ht="15.75">
      <c r="A13" s="190" t="s">
        <v>154</v>
      </c>
      <c r="B13" s="324"/>
      <c r="C13" s="325"/>
      <c r="D13" s="317"/>
      <c r="E13" s="413"/>
      <c r="F13" s="413"/>
      <c r="G13" s="258">
        <f>C13+D13+E13+F13</f>
        <v>0</v>
      </c>
    </row>
    <row r="14" spans="1:7" ht="15">
      <c r="A14" s="190" t="s">
        <v>155</v>
      </c>
      <c r="B14" s="222"/>
      <c r="C14" s="314"/>
      <c r="D14" s="60"/>
      <c r="E14" s="413"/>
      <c r="F14" s="413"/>
      <c r="G14" s="258">
        <f>C14+D14+E14+F14</f>
        <v>0</v>
      </c>
    </row>
    <row r="15" spans="1:7" ht="30.75">
      <c r="A15" s="190" t="s">
        <v>166</v>
      </c>
      <c r="B15" s="221"/>
      <c r="C15" s="314"/>
      <c r="D15" s="60"/>
      <c r="E15" s="413"/>
      <c r="F15" s="413"/>
      <c r="G15" s="258">
        <f>C15+D15+E15+F15</f>
        <v>0</v>
      </c>
    </row>
    <row r="16" spans="1:7" ht="15.75">
      <c r="A16" s="190" t="s">
        <v>250</v>
      </c>
      <c r="B16" s="217">
        <v>140000</v>
      </c>
      <c r="C16" s="315">
        <v>140000</v>
      </c>
      <c r="D16" s="60"/>
      <c r="E16" s="413"/>
      <c r="F16" s="413"/>
      <c r="G16" s="258">
        <f>C16+D16+E16+F16</f>
        <v>140000</v>
      </c>
    </row>
    <row r="17" spans="1:7" ht="17.25" thickBot="1">
      <c r="A17" s="326" t="s">
        <v>251</v>
      </c>
      <c r="B17" s="332"/>
      <c r="C17" s="333"/>
      <c r="D17" s="316"/>
      <c r="E17" s="414"/>
      <c r="F17" s="414"/>
      <c r="G17" s="258">
        <f>C17+D17+E17+F17</f>
        <v>0</v>
      </c>
    </row>
    <row r="18" spans="1:7" ht="16.5" thickBot="1">
      <c r="A18" s="329" t="s">
        <v>167</v>
      </c>
      <c r="B18" s="334">
        <f aca="true" t="shared" si="1" ref="B18:G18">SUM(B13:B17)</f>
        <v>140000</v>
      </c>
      <c r="C18" s="335">
        <f t="shared" si="1"/>
        <v>140000</v>
      </c>
      <c r="D18" s="335">
        <f t="shared" si="1"/>
        <v>0</v>
      </c>
      <c r="E18" s="335">
        <f t="shared" si="1"/>
        <v>0</v>
      </c>
      <c r="F18" s="335">
        <f t="shared" si="1"/>
        <v>0</v>
      </c>
      <c r="G18" s="334">
        <f t="shared" si="1"/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3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2023-11-08T15:52:41Z</cp:lastPrinted>
  <dcterms:created xsi:type="dcterms:W3CDTF">2013-01-22T19:33:25Z</dcterms:created>
  <dcterms:modified xsi:type="dcterms:W3CDTF">2023-11-08T16:30:11Z</dcterms:modified>
  <cp:category/>
  <cp:version/>
  <cp:contentType/>
  <cp:contentStatus/>
</cp:coreProperties>
</file>